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2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/>
  <mc:AlternateContent xmlns:mc="http://schemas.openxmlformats.org/markup-compatibility/2006">
    <mc:Choice Requires="x15">
      <x15ac:absPath xmlns:x15ac="http://schemas.microsoft.com/office/spreadsheetml/2010/11/ac" url="/Users/DS-iMac/Documents/Matrix/Blog Stuff/Saas Economics/"/>
    </mc:Choice>
  </mc:AlternateContent>
  <bookViews>
    <workbookView xWindow="480" yWindow="460" windowWidth="37220" windowHeight="24540"/>
  </bookViews>
  <sheets>
    <sheet name="Sales Ramp" sheetId="2" r:id="rId1"/>
    <sheet name="Hiring Rate comparison" sheetId="3" r:id="rId2"/>
    <sheet name="Churn Rate Comparison" sheetId="4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8" i="2" l="1"/>
  <c r="D38" i="2"/>
  <c r="E38" i="2"/>
  <c r="F38" i="2"/>
  <c r="G38" i="2"/>
  <c r="H38" i="2"/>
  <c r="I38" i="2"/>
  <c r="J38" i="2"/>
  <c r="B38" i="2"/>
  <c r="AK111" i="4"/>
  <c r="AJ111" i="4"/>
  <c r="AI111" i="4"/>
  <c r="AH111" i="4"/>
  <c r="AG111" i="4"/>
  <c r="AF111" i="4"/>
  <c r="AE111" i="4"/>
  <c r="AD111" i="4"/>
  <c r="AC111" i="4"/>
  <c r="AB111" i="4"/>
  <c r="AA111" i="4"/>
  <c r="Z111" i="4"/>
  <c r="Y111" i="4"/>
  <c r="X111" i="4"/>
  <c r="W111" i="4"/>
  <c r="V111" i="4"/>
  <c r="U111" i="4"/>
  <c r="T111" i="4"/>
  <c r="S111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C111" i="4"/>
  <c r="B111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AK78" i="4"/>
  <c r="AJ78" i="4"/>
  <c r="AI78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AK77" i="4"/>
  <c r="AJ77" i="4"/>
  <c r="AI77" i="4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B62" i="4"/>
  <c r="K52" i="4"/>
  <c r="K53" i="4"/>
  <c r="K54" i="4"/>
  <c r="B54" i="4"/>
  <c r="K46" i="4"/>
  <c r="B44" i="4"/>
  <c r="AJ67" i="4"/>
  <c r="H19" i="2"/>
  <c r="AK12" i="3"/>
  <c r="AJ12" i="3"/>
  <c r="AI12" i="3"/>
  <c r="AH12" i="3"/>
  <c r="AI13" i="3"/>
  <c r="AJ14" i="3"/>
  <c r="AK15" i="3"/>
  <c r="AG12" i="3"/>
  <c r="AF12" i="3"/>
  <c r="AG13" i="3"/>
  <c r="AH14" i="3"/>
  <c r="AI15" i="3"/>
  <c r="AJ16" i="3"/>
  <c r="AK17" i="3"/>
  <c r="AE12" i="3"/>
  <c r="AD12" i="3"/>
  <c r="AC12" i="3"/>
  <c r="AB12" i="3"/>
  <c r="AA12" i="3"/>
  <c r="Z12" i="3"/>
  <c r="AA13" i="3"/>
  <c r="AB14" i="3"/>
  <c r="AC15" i="3"/>
  <c r="AD16" i="3"/>
  <c r="AE17" i="3"/>
  <c r="AF18" i="3"/>
  <c r="AG19" i="3"/>
  <c r="AH20" i="3"/>
  <c r="Y12" i="3"/>
  <c r="X12" i="3"/>
  <c r="W12" i="3"/>
  <c r="V12" i="3"/>
  <c r="U12" i="3"/>
  <c r="T12" i="3"/>
  <c r="U13" i="3"/>
  <c r="S12" i="3"/>
  <c r="R12" i="3"/>
  <c r="S13" i="3"/>
  <c r="Q12" i="3"/>
  <c r="P12" i="3"/>
  <c r="O12" i="3"/>
  <c r="N12" i="3"/>
  <c r="M12" i="3"/>
  <c r="L12" i="3"/>
  <c r="K12" i="3"/>
  <c r="J12" i="3"/>
  <c r="I12" i="3"/>
  <c r="H12" i="3"/>
  <c r="I13" i="3"/>
  <c r="G12" i="3"/>
  <c r="F12" i="3"/>
  <c r="E12" i="3"/>
  <c r="D12" i="3"/>
  <c r="C12" i="3"/>
  <c r="B12" i="3"/>
  <c r="B22" i="3"/>
  <c r="B34" i="2"/>
  <c r="H25" i="2"/>
  <c r="H26" i="2"/>
  <c r="AJ68" i="4"/>
  <c r="AJ80" i="4"/>
  <c r="H27" i="2"/>
  <c r="B26" i="2"/>
  <c r="B31" i="2"/>
  <c r="B59" i="4"/>
  <c r="B67" i="4"/>
  <c r="D126" i="4"/>
  <c r="D122" i="4"/>
  <c r="D136" i="4"/>
  <c r="D67" i="4"/>
  <c r="F67" i="4"/>
  <c r="H67" i="4"/>
  <c r="J67" i="4"/>
  <c r="L67" i="4"/>
  <c r="N67" i="4"/>
  <c r="P67" i="4"/>
  <c r="R67" i="4"/>
  <c r="T67" i="4"/>
  <c r="V67" i="4"/>
  <c r="X67" i="4"/>
  <c r="Z67" i="4"/>
  <c r="AB67" i="4"/>
  <c r="AD67" i="4"/>
  <c r="AF67" i="4"/>
  <c r="AH67" i="4"/>
  <c r="AK182" i="4"/>
  <c r="AI182" i="4"/>
  <c r="AG182" i="4"/>
  <c r="AE182" i="4"/>
  <c r="AC182" i="4"/>
  <c r="AA182" i="4"/>
  <c r="Y182" i="4"/>
  <c r="W182" i="4"/>
  <c r="U182" i="4"/>
  <c r="S182" i="4"/>
  <c r="Q182" i="4"/>
  <c r="O182" i="4"/>
  <c r="M182" i="4"/>
  <c r="K182" i="4"/>
  <c r="I182" i="4"/>
  <c r="G182" i="4"/>
  <c r="E182" i="4"/>
  <c r="C182" i="4"/>
  <c r="AJ182" i="4"/>
  <c r="AH182" i="4"/>
  <c r="AF182" i="4"/>
  <c r="AD182" i="4"/>
  <c r="AB182" i="4"/>
  <c r="Z182" i="4"/>
  <c r="X182" i="4"/>
  <c r="V182" i="4"/>
  <c r="T182" i="4"/>
  <c r="R182" i="4"/>
  <c r="P182" i="4"/>
  <c r="N182" i="4"/>
  <c r="L182" i="4"/>
  <c r="J182" i="4"/>
  <c r="H182" i="4"/>
  <c r="F182" i="4"/>
  <c r="D182" i="4"/>
  <c r="B182" i="4"/>
  <c r="B52" i="4"/>
  <c r="B60" i="4"/>
  <c r="B61" i="4"/>
  <c r="C67" i="4"/>
  <c r="E67" i="4"/>
  <c r="G67" i="4"/>
  <c r="I67" i="4"/>
  <c r="K67" i="4"/>
  <c r="M67" i="4"/>
  <c r="O67" i="4"/>
  <c r="Q67" i="4"/>
  <c r="S67" i="4"/>
  <c r="U67" i="4"/>
  <c r="W67" i="4"/>
  <c r="Y67" i="4"/>
  <c r="AA67" i="4"/>
  <c r="AC67" i="4"/>
  <c r="AE67" i="4"/>
  <c r="AG67" i="4"/>
  <c r="AI67" i="4"/>
  <c r="AK67" i="4"/>
  <c r="D112" i="4"/>
  <c r="E113" i="4"/>
  <c r="F114" i="4"/>
  <c r="G115" i="4"/>
  <c r="H116" i="4"/>
  <c r="I117" i="4"/>
  <c r="J118" i="4"/>
  <c r="K119" i="4"/>
  <c r="F112" i="4"/>
  <c r="G113" i="4"/>
  <c r="H114" i="4"/>
  <c r="I115" i="4"/>
  <c r="J116" i="4"/>
  <c r="K117" i="4"/>
  <c r="L118" i="4"/>
  <c r="M119" i="4"/>
  <c r="H112" i="4"/>
  <c r="I113" i="4"/>
  <c r="J114" i="4"/>
  <c r="K115" i="4"/>
  <c r="L116" i="4"/>
  <c r="M117" i="4"/>
  <c r="N118" i="4"/>
  <c r="O119" i="4"/>
  <c r="J112" i="4"/>
  <c r="K113" i="4"/>
  <c r="L114" i="4"/>
  <c r="M115" i="4"/>
  <c r="N116" i="4"/>
  <c r="O117" i="4"/>
  <c r="P118" i="4"/>
  <c r="Q119" i="4"/>
  <c r="L112" i="4"/>
  <c r="M113" i="4"/>
  <c r="N114" i="4"/>
  <c r="O115" i="4"/>
  <c r="P116" i="4"/>
  <c r="Q117" i="4"/>
  <c r="R118" i="4"/>
  <c r="S119" i="4"/>
  <c r="N112" i="4"/>
  <c r="O113" i="4"/>
  <c r="P114" i="4"/>
  <c r="Q115" i="4"/>
  <c r="R116" i="4"/>
  <c r="S117" i="4"/>
  <c r="T118" i="4"/>
  <c r="U119" i="4"/>
  <c r="P112" i="4"/>
  <c r="Q113" i="4"/>
  <c r="R114" i="4"/>
  <c r="S115" i="4"/>
  <c r="T116" i="4"/>
  <c r="U117" i="4"/>
  <c r="V118" i="4"/>
  <c r="W119" i="4"/>
  <c r="R112" i="4"/>
  <c r="S113" i="4"/>
  <c r="T114" i="4"/>
  <c r="U115" i="4"/>
  <c r="V116" i="4"/>
  <c r="W117" i="4"/>
  <c r="X118" i="4"/>
  <c r="Y119" i="4"/>
  <c r="T112" i="4"/>
  <c r="U113" i="4"/>
  <c r="V114" i="4"/>
  <c r="W115" i="4"/>
  <c r="X116" i="4"/>
  <c r="Y117" i="4"/>
  <c r="Z118" i="4"/>
  <c r="AA119" i="4"/>
  <c r="V112" i="4"/>
  <c r="W113" i="4"/>
  <c r="X114" i="4"/>
  <c r="Y115" i="4"/>
  <c r="Z116" i="4"/>
  <c r="AA117" i="4"/>
  <c r="AB118" i="4"/>
  <c r="AC119" i="4"/>
  <c r="X112" i="4"/>
  <c r="Y113" i="4"/>
  <c r="Z114" i="4"/>
  <c r="AA115" i="4"/>
  <c r="AB116" i="4"/>
  <c r="AC117" i="4"/>
  <c r="AD118" i="4"/>
  <c r="AE119" i="4"/>
  <c r="Z112" i="4"/>
  <c r="AA113" i="4"/>
  <c r="AB114" i="4"/>
  <c r="AC115" i="4"/>
  <c r="AD116" i="4"/>
  <c r="AE117" i="4"/>
  <c r="AF118" i="4"/>
  <c r="AG119" i="4"/>
  <c r="AB112" i="4"/>
  <c r="AC113" i="4"/>
  <c r="AD114" i="4"/>
  <c r="AE115" i="4"/>
  <c r="AF116" i="4"/>
  <c r="AG117" i="4"/>
  <c r="AH118" i="4"/>
  <c r="AI119" i="4"/>
  <c r="AD112" i="4"/>
  <c r="AE113" i="4"/>
  <c r="AF114" i="4"/>
  <c r="AG115" i="4"/>
  <c r="AH116" i="4"/>
  <c r="AI117" i="4"/>
  <c r="AJ118" i="4"/>
  <c r="AK119" i="4"/>
  <c r="AF112" i="4"/>
  <c r="AG113" i="4"/>
  <c r="AH114" i="4"/>
  <c r="AI115" i="4"/>
  <c r="AJ116" i="4"/>
  <c r="AK117" i="4"/>
  <c r="AH112" i="4"/>
  <c r="AI113" i="4"/>
  <c r="AJ114" i="4"/>
  <c r="AK115" i="4"/>
  <c r="AJ112" i="4"/>
  <c r="AK113" i="4"/>
  <c r="B134" i="4"/>
  <c r="B126" i="4"/>
  <c r="B122" i="4"/>
  <c r="B136" i="4"/>
  <c r="C112" i="4"/>
  <c r="D113" i="4"/>
  <c r="E114" i="4"/>
  <c r="F115" i="4"/>
  <c r="G116" i="4"/>
  <c r="H117" i="4"/>
  <c r="I118" i="4"/>
  <c r="J119" i="4"/>
  <c r="K120" i="4"/>
  <c r="E112" i="4"/>
  <c r="F113" i="4"/>
  <c r="G114" i="4"/>
  <c r="H115" i="4"/>
  <c r="I116" i="4"/>
  <c r="J117" i="4"/>
  <c r="K118" i="4"/>
  <c r="L119" i="4"/>
  <c r="G112" i="4"/>
  <c r="H113" i="4"/>
  <c r="I114" i="4"/>
  <c r="J115" i="4"/>
  <c r="K116" i="4"/>
  <c r="L117" i="4"/>
  <c r="M118" i="4"/>
  <c r="N119" i="4"/>
  <c r="I112" i="4"/>
  <c r="J113" i="4"/>
  <c r="K114" i="4"/>
  <c r="L115" i="4"/>
  <c r="M116" i="4"/>
  <c r="N117" i="4"/>
  <c r="O118" i="4"/>
  <c r="P119" i="4"/>
  <c r="K112" i="4"/>
  <c r="L113" i="4"/>
  <c r="M114" i="4"/>
  <c r="N115" i="4"/>
  <c r="O116" i="4"/>
  <c r="P117" i="4"/>
  <c r="Q118" i="4"/>
  <c r="R119" i="4"/>
  <c r="M112" i="4"/>
  <c r="N113" i="4"/>
  <c r="O114" i="4"/>
  <c r="P115" i="4"/>
  <c r="Q116" i="4"/>
  <c r="R117" i="4"/>
  <c r="S118" i="4"/>
  <c r="T119" i="4"/>
  <c r="O112" i="4"/>
  <c r="P113" i="4"/>
  <c r="Q114" i="4"/>
  <c r="R115" i="4"/>
  <c r="S116" i="4"/>
  <c r="T117" i="4"/>
  <c r="U118" i="4"/>
  <c r="V119" i="4"/>
  <c r="Q112" i="4"/>
  <c r="R113" i="4"/>
  <c r="S114" i="4"/>
  <c r="T115" i="4"/>
  <c r="U116" i="4"/>
  <c r="V117" i="4"/>
  <c r="W118" i="4"/>
  <c r="X119" i="4"/>
  <c r="S112" i="4"/>
  <c r="T113" i="4"/>
  <c r="U114" i="4"/>
  <c r="V115" i="4"/>
  <c r="W116" i="4"/>
  <c r="X117" i="4"/>
  <c r="Y118" i="4"/>
  <c r="Z119" i="4"/>
  <c r="U112" i="4"/>
  <c r="V113" i="4"/>
  <c r="W114" i="4"/>
  <c r="X115" i="4"/>
  <c r="Y116" i="4"/>
  <c r="Z117" i="4"/>
  <c r="AA118" i="4"/>
  <c r="AB119" i="4"/>
  <c r="W112" i="4"/>
  <c r="X113" i="4"/>
  <c r="Y114" i="4"/>
  <c r="Z115" i="4"/>
  <c r="AA116" i="4"/>
  <c r="AB117" i="4"/>
  <c r="AC118" i="4"/>
  <c r="AD119" i="4"/>
  <c r="Y112" i="4"/>
  <c r="Z113" i="4"/>
  <c r="AA114" i="4"/>
  <c r="AB115" i="4"/>
  <c r="AC116" i="4"/>
  <c r="AD117" i="4"/>
  <c r="AE118" i="4"/>
  <c r="AF119" i="4"/>
  <c r="AA112" i="4"/>
  <c r="AB113" i="4"/>
  <c r="AC114" i="4"/>
  <c r="AD115" i="4"/>
  <c r="AE116" i="4"/>
  <c r="AF117" i="4"/>
  <c r="AG118" i="4"/>
  <c r="AH119" i="4"/>
  <c r="AC112" i="4"/>
  <c r="AD113" i="4"/>
  <c r="AE114" i="4"/>
  <c r="AF115" i="4"/>
  <c r="AG116" i="4"/>
  <c r="AH117" i="4"/>
  <c r="AI118" i="4"/>
  <c r="AJ119" i="4"/>
  <c r="AE112" i="4"/>
  <c r="AF113" i="4"/>
  <c r="AG114" i="4"/>
  <c r="AH115" i="4"/>
  <c r="AI116" i="4"/>
  <c r="AJ117" i="4"/>
  <c r="AK118" i="4"/>
  <c r="AG112" i="4"/>
  <c r="AH113" i="4"/>
  <c r="AI114" i="4"/>
  <c r="AJ115" i="4"/>
  <c r="AK116" i="4"/>
  <c r="AI112" i="4"/>
  <c r="AJ113" i="4"/>
  <c r="AK114" i="4"/>
  <c r="AK112" i="4"/>
  <c r="B121" i="4"/>
  <c r="J121" i="4"/>
  <c r="J14" i="3"/>
  <c r="K15" i="3"/>
  <c r="L16" i="3"/>
  <c r="M17" i="3"/>
  <c r="N18" i="3"/>
  <c r="O19" i="3"/>
  <c r="P20" i="3"/>
  <c r="T14" i="3"/>
  <c r="U15" i="3"/>
  <c r="V16" i="3"/>
  <c r="W17" i="3"/>
  <c r="X18" i="3"/>
  <c r="Y19" i="3"/>
  <c r="Z20" i="3"/>
  <c r="V14" i="3"/>
  <c r="W15" i="3"/>
  <c r="X16" i="3"/>
  <c r="Y17" i="3"/>
  <c r="Z18" i="3"/>
  <c r="AA19" i="3"/>
  <c r="AB20" i="3"/>
  <c r="C13" i="3"/>
  <c r="O13" i="3"/>
  <c r="E13" i="3"/>
  <c r="G13" i="3"/>
  <c r="K13" i="3"/>
  <c r="M13" i="3"/>
  <c r="Q13" i="3"/>
  <c r="Y13" i="3"/>
  <c r="AC13" i="3"/>
  <c r="AK13" i="3"/>
  <c r="C22" i="3"/>
  <c r="R13" i="3"/>
  <c r="T13" i="3"/>
  <c r="V13" i="3"/>
  <c r="X13" i="3"/>
  <c r="Z13" i="3"/>
  <c r="AB13" i="3"/>
  <c r="AD13" i="3"/>
  <c r="AF13" i="3"/>
  <c r="AH13" i="3"/>
  <c r="AJ13" i="3"/>
  <c r="D13" i="3"/>
  <c r="F13" i="3"/>
  <c r="H13" i="3"/>
  <c r="J13" i="3"/>
  <c r="L13" i="3"/>
  <c r="N13" i="3"/>
  <c r="P13" i="3"/>
  <c r="W13" i="3"/>
  <c r="AE13" i="3"/>
  <c r="AK83" i="2"/>
  <c r="AJ83" i="2"/>
  <c r="AI83" i="2"/>
  <c r="AJ84" i="2"/>
  <c r="AH83" i="2"/>
  <c r="AG83" i="2"/>
  <c r="AH84" i="2"/>
  <c r="AF83" i="2"/>
  <c r="AE83" i="2"/>
  <c r="AF84" i="2"/>
  <c r="AD83" i="2"/>
  <c r="AC83" i="2"/>
  <c r="AD84" i="2"/>
  <c r="AB83" i="2"/>
  <c r="AA83" i="2"/>
  <c r="AB84" i="2"/>
  <c r="Z83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F121" i="4"/>
  <c r="AK68" i="4"/>
  <c r="AK80" i="4"/>
  <c r="AG68" i="4"/>
  <c r="AG80" i="4"/>
  <c r="AC68" i="4"/>
  <c r="AC80" i="4"/>
  <c r="Y68" i="4"/>
  <c r="Y80" i="4"/>
  <c r="U68" i="4"/>
  <c r="U80" i="4"/>
  <c r="Q68" i="4"/>
  <c r="Q80" i="4"/>
  <c r="M68" i="4"/>
  <c r="M80" i="4"/>
  <c r="I68" i="4"/>
  <c r="I80" i="4"/>
  <c r="E68" i="4"/>
  <c r="E80" i="4"/>
  <c r="AF68" i="4"/>
  <c r="AF80" i="4"/>
  <c r="AB68" i="4"/>
  <c r="AB80" i="4"/>
  <c r="X68" i="4"/>
  <c r="X80" i="4"/>
  <c r="T68" i="4"/>
  <c r="T80" i="4"/>
  <c r="P68" i="4"/>
  <c r="P80" i="4"/>
  <c r="L68" i="4"/>
  <c r="L80" i="4"/>
  <c r="H68" i="4"/>
  <c r="H80" i="4"/>
  <c r="D68" i="4"/>
  <c r="D80" i="4"/>
  <c r="AI68" i="4"/>
  <c r="AI80" i="4"/>
  <c r="AE68" i="4"/>
  <c r="AE80" i="4"/>
  <c r="AA68" i="4"/>
  <c r="AA80" i="4"/>
  <c r="W68" i="4"/>
  <c r="W80" i="4"/>
  <c r="S68" i="4"/>
  <c r="S80" i="4"/>
  <c r="O68" i="4"/>
  <c r="O80" i="4"/>
  <c r="K68" i="4"/>
  <c r="K80" i="4"/>
  <c r="G68" i="4"/>
  <c r="G80" i="4"/>
  <c r="C68" i="4"/>
  <c r="C80" i="4"/>
  <c r="AH68" i="4"/>
  <c r="AH80" i="4"/>
  <c r="AD68" i="4"/>
  <c r="AD80" i="4"/>
  <c r="Z68" i="4"/>
  <c r="Z80" i="4"/>
  <c r="V68" i="4"/>
  <c r="V80" i="4"/>
  <c r="R68" i="4"/>
  <c r="R80" i="4"/>
  <c r="N68" i="4"/>
  <c r="N80" i="4"/>
  <c r="J68" i="4"/>
  <c r="J80" i="4"/>
  <c r="F68" i="4"/>
  <c r="F80" i="4"/>
  <c r="B68" i="4"/>
  <c r="B71" i="4"/>
  <c r="B80" i="4"/>
  <c r="C134" i="4"/>
  <c r="C121" i="4"/>
  <c r="F135" i="4"/>
  <c r="F133" i="4"/>
  <c r="J126" i="4"/>
  <c r="J122" i="4"/>
  <c r="J136" i="4"/>
  <c r="H126" i="4"/>
  <c r="H122" i="4"/>
  <c r="H136" i="4"/>
  <c r="F126" i="4"/>
  <c r="F122" i="4"/>
  <c r="F136" i="4"/>
  <c r="D213" i="4"/>
  <c r="D214" i="4"/>
  <c r="B213" i="4"/>
  <c r="B214" i="4"/>
  <c r="B127" i="4"/>
  <c r="K121" i="4"/>
  <c r="K134" i="4"/>
  <c r="I126" i="4"/>
  <c r="I122" i="4"/>
  <c r="I136" i="4"/>
  <c r="G121" i="4"/>
  <c r="G134" i="4"/>
  <c r="E126" i="4"/>
  <c r="E122" i="4"/>
  <c r="E136" i="4"/>
  <c r="C135" i="4"/>
  <c r="C133" i="4"/>
  <c r="B186" i="4"/>
  <c r="M183" i="4"/>
  <c r="F186" i="4"/>
  <c r="Q183" i="4"/>
  <c r="J186" i="4"/>
  <c r="U183" i="4"/>
  <c r="Y183" i="4"/>
  <c r="N183" i="4"/>
  <c r="C186" i="4"/>
  <c r="R183" i="4"/>
  <c r="G186" i="4"/>
  <c r="V183" i="4"/>
  <c r="K186" i="4"/>
  <c r="D121" i="4"/>
  <c r="J135" i="4"/>
  <c r="J133" i="4"/>
  <c r="B135" i="4"/>
  <c r="B133" i="4"/>
  <c r="L120" i="4"/>
  <c r="M120" i="4"/>
  <c r="N120" i="4"/>
  <c r="N134" i="4"/>
  <c r="J134" i="4"/>
  <c r="H134" i="4"/>
  <c r="F134" i="4"/>
  <c r="D134" i="4"/>
  <c r="M121" i="4"/>
  <c r="K126" i="4"/>
  <c r="K122" i="4"/>
  <c r="K136" i="4"/>
  <c r="I121" i="4"/>
  <c r="I134" i="4"/>
  <c r="G126" i="4"/>
  <c r="G122" i="4"/>
  <c r="G136" i="4"/>
  <c r="E121" i="4"/>
  <c r="E134" i="4"/>
  <c r="C126" i="4"/>
  <c r="C122" i="4"/>
  <c r="C136" i="4"/>
  <c r="D186" i="4"/>
  <c r="O183" i="4"/>
  <c r="H186" i="4"/>
  <c r="S183" i="4"/>
  <c r="L186" i="4"/>
  <c r="W183" i="4"/>
  <c r="E186" i="4"/>
  <c r="P183" i="4"/>
  <c r="I186" i="4"/>
  <c r="T183" i="4"/>
  <c r="X183" i="4"/>
  <c r="H121" i="4"/>
  <c r="C69" i="4"/>
  <c r="C70" i="4"/>
  <c r="B55" i="4"/>
  <c r="AF14" i="3"/>
  <c r="AG15" i="3"/>
  <c r="AH16" i="3"/>
  <c r="AI17" i="3"/>
  <c r="AJ18" i="3"/>
  <c r="AK19" i="3"/>
  <c r="Q14" i="3"/>
  <c r="R15" i="3"/>
  <c r="S16" i="3"/>
  <c r="T17" i="3"/>
  <c r="U18" i="3"/>
  <c r="V19" i="3"/>
  <c r="W20" i="3"/>
  <c r="M14" i="3"/>
  <c r="N15" i="3"/>
  <c r="O16" i="3"/>
  <c r="P17" i="3"/>
  <c r="Q18" i="3"/>
  <c r="R19" i="3"/>
  <c r="S20" i="3"/>
  <c r="I14" i="3"/>
  <c r="E14" i="3"/>
  <c r="F15" i="3"/>
  <c r="G16" i="3"/>
  <c r="H17" i="3"/>
  <c r="I18" i="3"/>
  <c r="J19" i="3"/>
  <c r="K20" i="3"/>
  <c r="AI14" i="3"/>
  <c r="AE14" i="3"/>
  <c r="AF15" i="3"/>
  <c r="AG16" i="3"/>
  <c r="AH17" i="3"/>
  <c r="AI18" i="3"/>
  <c r="AJ19" i="3"/>
  <c r="AK20" i="3"/>
  <c r="AA14" i="3"/>
  <c r="W14" i="3"/>
  <c r="X15" i="3"/>
  <c r="Y16" i="3"/>
  <c r="Z17" i="3"/>
  <c r="AA18" i="3"/>
  <c r="AB19" i="3"/>
  <c r="AC20" i="3"/>
  <c r="S14" i="3"/>
  <c r="Z14" i="3"/>
  <c r="AA15" i="3"/>
  <c r="AB16" i="3"/>
  <c r="AC17" i="3"/>
  <c r="AD18" i="3"/>
  <c r="AE19" i="3"/>
  <c r="AF20" i="3"/>
  <c r="N14" i="3"/>
  <c r="O15" i="3"/>
  <c r="P16" i="3"/>
  <c r="Q17" i="3"/>
  <c r="R18" i="3"/>
  <c r="S19" i="3"/>
  <c r="T20" i="3"/>
  <c r="H14" i="3"/>
  <c r="I15" i="3"/>
  <c r="J16" i="3"/>
  <c r="K17" i="3"/>
  <c r="L18" i="3"/>
  <c r="M19" i="3"/>
  <c r="N20" i="3"/>
  <c r="P14" i="3"/>
  <c r="Q15" i="3"/>
  <c r="R16" i="3"/>
  <c r="S17" i="3"/>
  <c r="T18" i="3"/>
  <c r="U19" i="3"/>
  <c r="V20" i="3"/>
  <c r="X14" i="3"/>
  <c r="Y15" i="3"/>
  <c r="Z16" i="3"/>
  <c r="AA17" i="3"/>
  <c r="AB18" i="3"/>
  <c r="AC19" i="3"/>
  <c r="AD20" i="3"/>
  <c r="O14" i="3"/>
  <c r="P15" i="3"/>
  <c r="Q16" i="3"/>
  <c r="R17" i="3"/>
  <c r="S18" i="3"/>
  <c r="T19" i="3"/>
  <c r="U20" i="3"/>
  <c r="K14" i="3"/>
  <c r="L15" i="3"/>
  <c r="M16" i="3"/>
  <c r="N17" i="3"/>
  <c r="O18" i="3"/>
  <c r="P19" i="3"/>
  <c r="Q20" i="3"/>
  <c r="G14" i="3"/>
  <c r="H15" i="3"/>
  <c r="I16" i="3"/>
  <c r="J17" i="3"/>
  <c r="K18" i="3"/>
  <c r="L19" i="3"/>
  <c r="M20" i="3"/>
  <c r="AK14" i="3"/>
  <c r="AG14" i="3"/>
  <c r="AC14" i="3"/>
  <c r="AD15" i="3"/>
  <c r="AE16" i="3"/>
  <c r="AF17" i="3"/>
  <c r="AG18" i="3"/>
  <c r="AH19" i="3"/>
  <c r="AI20" i="3"/>
  <c r="Y14" i="3"/>
  <c r="Z15" i="3"/>
  <c r="AA16" i="3"/>
  <c r="AB17" i="3"/>
  <c r="AC18" i="3"/>
  <c r="AD19" i="3"/>
  <c r="AE20" i="3"/>
  <c r="U14" i="3"/>
  <c r="AD14" i="3"/>
  <c r="AE15" i="3"/>
  <c r="AF16" i="3"/>
  <c r="AG17" i="3"/>
  <c r="AH18" i="3"/>
  <c r="AI19" i="3"/>
  <c r="AJ20" i="3"/>
  <c r="R14" i="3"/>
  <c r="S15" i="3"/>
  <c r="T16" i="3"/>
  <c r="U17" i="3"/>
  <c r="V18" i="3"/>
  <c r="W19" i="3"/>
  <c r="X20" i="3"/>
  <c r="L14" i="3"/>
  <c r="M15" i="3"/>
  <c r="N16" i="3"/>
  <c r="O17" i="3"/>
  <c r="P18" i="3"/>
  <c r="Q19" i="3"/>
  <c r="R20" i="3"/>
  <c r="F14" i="3"/>
  <c r="G15" i="3"/>
  <c r="H16" i="3"/>
  <c r="I17" i="3"/>
  <c r="J18" i="3"/>
  <c r="K19" i="3"/>
  <c r="L20" i="3"/>
  <c r="D14" i="3"/>
  <c r="E15" i="3"/>
  <c r="F16" i="3"/>
  <c r="G17" i="3"/>
  <c r="H18" i="3"/>
  <c r="I19" i="3"/>
  <c r="J20" i="3"/>
  <c r="K21" i="3"/>
  <c r="H22" i="3"/>
  <c r="D22" i="3"/>
  <c r="AC85" i="2"/>
  <c r="AD86" i="2"/>
  <c r="AE87" i="2"/>
  <c r="AF88" i="2"/>
  <c r="AG89" i="2"/>
  <c r="AH90" i="2"/>
  <c r="AI91" i="2"/>
  <c r="AE85" i="2"/>
  <c r="AF86" i="2"/>
  <c r="AG87" i="2"/>
  <c r="AH88" i="2"/>
  <c r="AI89" i="2"/>
  <c r="AJ90" i="2"/>
  <c r="AK91" i="2"/>
  <c r="AG85" i="2"/>
  <c r="AH86" i="2"/>
  <c r="AI87" i="2"/>
  <c r="AJ88" i="2"/>
  <c r="AK89" i="2"/>
  <c r="AK85" i="2"/>
  <c r="AI85" i="2"/>
  <c r="AJ86" i="2"/>
  <c r="AK87" i="2"/>
  <c r="AA84" i="2"/>
  <c r="AC84" i="2"/>
  <c r="AE84" i="2"/>
  <c r="AG84" i="2"/>
  <c r="AI84" i="2"/>
  <c r="AK84" i="2"/>
  <c r="M134" i="4"/>
  <c r="L21" i="3"/>
  <c r="H135" i="4"/>
  <c r="H133" i="4"/>
  <c r="X184" i="4"/>
  <c r="X185" i="4"/>
  <c r="W184" i="4"/>
  <c r="W185" i="4"/>
  <c r="S184" i="4"/>
  <c r="S185" i="4"/>
  <c r="O184" i="4"/>
  <c r="O185" i="4"/>
  <c r="G213" i="4"/>
  <c r="G214" i="4"/>
  <c r="I135" i="4"/>
  <c r="I133" i="4"/>
  <c r="O120" i="4"/>
  <c r="N121" i="4"/>
  <c r="D135" i="4"/>
  <c r="D133" i="4"/>
  <c r="U184" i="4"/>
  <c r="U185" i="4"/>
  <c r="Q184" i="4"/>
  <c r="Q185" i="4"/>
  <c r="M184" i="4"/>
  <c r="M185" i="4"/>
  <c r="D69" i="4"/>
  <c r="I213" i="4"/>
  <c r="I214" i="4"/>
  <c r="K135" i="4"/>
  <c r="K133" i="4"/>
  <c r="B217" i="4"/>
  <c r="B215" i="4"/>
  <c r="F213" i="4"/>
  <c r="F214" i="4"/>
  <c r="J213" i="4"/>
  <c r="J214" i="4"/>
  <c r="N126" i="4"/>
  <c r="N122" i="4"/>
  <c r="N136" i="4"/>
  <c r="AJ81" i="4"/>
  <c r="AH81" i="4"/>
  <c r="AF81" i="4"/>
  <c r="AD81" i="4"/>
  <c r="AB81" i="4"/>
  <c r="Z81" i="4"/>
  <c r="X81" i="4"/>
  <c r="V81" i="4"/>
  <c r="T81" i="4"/>
  <c r="R81" i="4"/>
  <c r="P81" i="4"/>
  <c r="N81" i="4"/>
  <c r="L81" i="4"/>
  <c r="L192" i="4"/>
  <c r="H81" i="4"/>
  <c r="D81" i="4"/>
  <c r="D192" i="4"/>
  <c r="AK81" i="4"/>
  <c r="AI81" i="4"/>
  <c r="AG81" i="4"/>
  <c r="AE81" i="4"/>
  <c r="AC81" i="4"/>
  <c r="AA81" i="4"/>
  <c r="Y81" i="4"/>
  <c r="W81" i="4"/>
  <c r="U81" i="4"/>
  <c r="S81" i="4"/>
  <c r="Q81" i="4"/>
  <c r="O81" i="4"/>
  <c r="M81" i="4"/>
  <c r="K81" i="4"/>
  <c r="K192" i="4"/>
  <c r="I81" i="4"/>
  <c r="G81" i="4"/>
  <c r="E81" i="4"/>
  <c r="B72" i="4"/>
  <c r="T184" i="4"/>
  <c r="T185" i="4"/>
  <c r="P184" i="4"/>
  <c r="P185" i="4"/>
  <c r="C213" i="4"/>
  <c r="C214" i="4"/>
  <c r="D217" i="4"/>
  <c r="C127" i="4"/>
  <c r="E135" i="4"/>
  <c r="E133" i="4"/>
  <c r="K213" i="4"/>
  <c r="K214" i="4"/>
  <c r="M135" i="4"/>
  <c r="M133" i="4"/>
  <c r="L134" i="4"/>
  <c r="L121" i="4"/>
  <c r="V184" i="4"/>
  <c r="V185" i="4"/>
  <c r="R184" i="4"/>
  <c r="R185" i="4"/>
  <c r="N184" i="4"/>
  <c r="N185" i="4"/>
  <c r="Y184" i="4"/>
  <c r="Y185" i="4"/>
  <c r="Y186" i="4"/>
  <c r="Y192" i="4"/>
  <c r="B187" i="4"/>
  <c r="C71" i="4"/>
  <c r="E213" i="4"/>
  <c r="E214" i="4"/>
  <c r="G135" i="4"/>
  <c r="G133" i="4"/>
  <c r="M126" i="4"/>
  <c r="M122" i="4"/>
  <c r="M136" i="4"/>
  <c r="B130" i="4"/>
  <c r="B128" i="4"/>
  <c r="H213" i="4"/>
  <c r="H214" i="4"/>
  <c r="L126" i="4"/>
  <c r="L122" i="4"/>
  <c r="L136" i="4"/>
  <c r="M21" i="3"/>
  <c r="N21" i="3"/>
  <c r="O21" i="3"/>
  <c r="F22" i="3"/>
  <c r="I22" i="3"/>
  <c r="E22" i="3"/>
  <c r="G22" i="3"/>
  <c r="AH15" i="3"/>
  <c r="T15" i="3"/>
  <c r="AB15" i="3"/>
  <c r="AJ15" i="3"/>
  <c r="J15" i="3"/>
  <c r="V15" i="3"/>
  <c r="AH85" i="2"/>
  <c r="AD85" i="2"/>
  <c r="AJ85" i="2"/>
  <c r="AF85" i="2"/>
  <c r="AG86" i="2"/>
  <c r="AH87" i="2"/>
  <c r="AI88" i="2"/>
  <c r="AJ89" i="2"/>
  <c r="AB85" i="2"/>
  <c r="M137" i="4"/>
  <c r="D221" i="4"/>
  <c r="G137" i="4"/>
  <c r="E137" i="4"/>
  <c r="AF183" i="4"/>
  <c r="S186" i="4"/>
  <c r="S192" i="4"/>
  <c r="AB183" i="4"/>
  <c r="O186" i="4"/>
  <c r="O192" i="4"/>
  <c r="AJ183" i="4"/>
  <c r="W186" i="4"/>
  <c r="W192" i="4"/>
  <c r="C128" i="4"/>
  <c r="B129" i="4"/>
  <c r="AE183" i="4"/>
  <c r="R186" i="4"/>
  <c r="R192" i="4"/>
  <c r="AI183" i="4"/>
  <c r="V186" i="4"/>
  <c r="V192" i="4"/>
  <c r="C130" i="4"/>
  <c r="D127" i="4"/>
  <c r="P186" i="4"/>
  <c r="P192" i="4"/>
  <c r="AC183" i="4"/>
  <c r="T186" i="4"/>
  <c r="T192" i="4"/>
  <c r="AG183" i="4"/>
  <c r="N213" i="4"/>
  <c r="N214" i="4"/>
  <c r="F217" i="4"/>
  <c r="K137" i="4"/>
  <c r="Z183" i="4"/>
  <c r="M186" i="4"/>
  <c r="M192" i="4"/>
  <c r="Q186" i="4"/>
  <c r="Q192" i="4"/>
  <c r="AD183" i="4"/>
  <c r="U186" i="4"/>
  <c r="U192" i="4"/>
  <c r="AH183" i="4"/>
  <c r="P120" i="4"/>
  <c r="O121" i="4"/>
  <c r="O134" i="4"/>
  <c r="O126" i="4"/>
  <c r="O122" i="4"/>
  <c r="O136" i="4"/>
  <c r="G221" i="4"/>
  <c r="G217" i="4"/>
  <c r="I192" i="4"/>
  <c r="X186" i="4"/>
  <c r="X192" i="4"/>
  <c r="AK183" i="4"/>
  <c r="L213" i="4"/>
  <c r="L214" i="4"/>
  <c r="N186" i="4"/>
  <c r="N192" i="4"/>
  <c r="AA183" i="4"/>
  <c r="H221" i="4"/>
  <c r="H217" i="4"/>
  <c r="M213" i="4"/>
  <c r="M214" i="4"/>
  <c r="E221" i="4"/>
  <c r="E217" i="4"/>
  <c r="B188" i="4"/>
  <c r="C187" i="4"/>
  <c r="L135" i="4"/>
  <c r="L133" i="4"/>
  <c r="L137" i="4"/>
  <c r="K221" i="4"/>
  <c r="K217" i="4"/>
  <c r="C217" i="4"/>
  <c r="H192" i="4"/>
  <c r="B73" i="4"/>
  <c r="C72" i="4"/>
  <c r="C81" i="4"/>
  <c r="C137" i="4"/>
  <c r="C141" i="4"/>
  <c r="C6" i="4"/>
  <c r="F81" i="4"/>
  <c r="F137" i="4"/>
  <c r="J81" i="4"/>
  <c r="J137" i="4"/>
  <c r="J221" i="4"/>
  <c r="J217" i="4"/>
  <c r="B216" i="4"/>
  <c r="C215" i="4"/>
  <c r="I221" i="4"/>
  <c r="I217" i="4"/>
  <c r="D70" i="4"/>
  <c r="D71" i="4"/>
  <c r="D85" i="4"/>
  <c r="G192" i="4"/>
  <c r="D137" i="4"/>
  <c r="N135" i="4"/>
  <c r="N133" i="4"/>
  <c r="I137" i="4"/>
  <c r="E192" i="4"/>
  <c r="H137" i="4"/>
  <c r="W16" i="3"/>
  <c r="AK16" i="3"/>
  <c r="AC16" i="3"/>
  <c r="U16" i="3"/>
  <c r="AI16" i="3"/>
  <c r="K16" i="3"/>
  <c r="J22" i="3"/>
  <c r="AC86" i="2"/>
  <c r="AK86" i="2"/>
  <c r="AE86" i="2"/>
  <c r="AI86" i="2"/>
  <c r="AK90" i="2"/>
  <c r="N137" i="4"/>
  <c r="F192" i="4"/>
  <c r="AK184" i="4"/>
  <c r="AK185" i="4"/>
  <c r="AK186" i="4"/>
  <c r="AK192" i="4"/>
  <c r="Q120" i="4"/>
  <c r="P126" i="4"/>
  <c r="P122" i="4"/>
  <c r="P136" i="4"/>
  <c r="P134" i="4"/>
  <c r="P121" i="4"/>
  <c r="Z184" i="4"/>
  <c r="Z185" i="4"/>
  <c r="Z186" i="4"/>
  <c r="Z192" i="4"/>
  <c r="F221" i="4"/>
  <c r="AG184" i="4"/>
  <c r="AG185" i="4"/>
  <c r="AG186" i="4"/>
  <c r="AG192" i="4"/>
  <c r="AC184" i="4"/>
  <c r="AC185" i="4"/>
  <c r="AC186" i="4"/>
  <c r="AC192" i="4"/>
  <c r="D141" i="4"/>
  <c r="D6" i="4"/>
  <c r="D130" i="4"/>
  <c r="E127" i="4"/>
  <c r="E69" i="4"/>
  <c r="J192" i="4"/>
  <c r="C192" i="4"/>
  <c r="C216" i="4"/>
  <c r="C222" i="4"/>
  <c r="D215" i="4"/>
  <c r="D72" i="4"/>
  <c r="C73" i="4"/>
  <c r="C221" i="4"/>
  <c r="D187" i="4"/>
  <c r="C188" i="4"/>
  <c r="M221" i="4"/>
  <c r="M217" i="4"/>
  <c r="AA184" i="4"/>
  <c r="AA185" i="4"/>
  <c r="AA186" i="4"/>
  <c r="AA192" i="4"/>
  <c r="C85" i="4"/>
  <c r="L221" i="4"/>
  <c r="L217" i="4"/>
  <c r="O213" i="4"/>
  <c r="O214" i="4"/>
  <c r="O135" i="4"/>
  <c r="O133" i="4"/>
  <c r="AH184" i="4"/>
  <c r="AH185" i="4"/>
  <c r="AH186" i="4"/>
  <c r="AH192" i="4"/>
  <c r="AD184" i="4"/>
  <c r="AD185" i="4"/>
  <c r="AD186" i="4"/>
  <c r="AD192" i="4"/>
  <c r="N221" i="4"/>
  <c r="N217" i="4"/>
  <c r="AI184" i="4"/>
  <c r="AI185" i="4"/>
  <c r="AI186" i="4"/>
  <c r="AI192" i="4"/>
  <c r="AE184" i="4"/>
  <c r="AE185" i="4"/>
  <c r="AE186" i="4"/>
  <c r="AE192" i="4"/>
  <c r="C129" i="4"/>
  <c r="D128" i="4"/>
  <c r="AJ184" i="4"/>
  <c r="AJ185" i="4"/>
  <c r="AJ186" i="4"/>
  <c r="AJ192" i="4"/>
  <c r="AB184" i="4"/>
  <c r="AB185" i="4"/>
  <c r="AB186" i="4"/>
  <c r="AB192" i="4"/>
  <c r="AF184" i="4"/>
  <c r="AF185" i="4"/>
  <c r="AF186" i="4"/>
  <c r="AF192" i="4"/>
  <c r="L17" i="3"/>
  <c r="K22" i="3"/>
  <c r="V17" i="3"/>
  <c r="AD17" i="3"/>
  <c r="X17" i="3"/>
  <c r="AJ17" i="3"/>
  <c r="AJ87" i="2"/>
  <c r="AF87" i="2"/>
  <c r="AD87" i="2"/>
  <c r="C50" i="2"/>
  <c r="D50" i="2"/>
  <c r="E50" i="2"/>
  <c r="F50" i="2"/>
  <c r="G50" i="2"/>
  <c r="H50" i="2"/>
  <c r="I50" i="2"/>
  <c r="J50" i="2"/>
  <c r="B50" i="2"/>
  <c r="D216" i="4"/>
  <c r="D222" i="4"/>
  <c r="E215" i="4"/>
  <c r="E70" i="4"/>
  <c r="E71" i="4"/>
  <c r="E85" i="4"/>
  <c r="F69" i="4"/>
  <c r="E141" i="4"/>
  <c r="E6" i="4"/>
  <c r="E130" i="4"/>
  <c r="F127" i="4"/>
  <c r="R120" i="4"/>
  <c r="Q134" i="4"/>
  <c r="Q126" i="4"/>
  <c r="Q122" i="4"/>
  <c r="Q136" i="4"/>
  <c r="Q121" i="4"/>
  <c r="O221" i="4"/>
  <c r="O217" i="4"/>
  <c r="D73" i="4"/>
  <c r="E72" i="4"/>
  <c r="E128" i="4"/>
  <c r="D129" i="4"/>
  <c r="O137" i="4"/>
  <c r="D188" i="4"/>
  <c r="E187" i="4"/>
  <c r="P135" i="4"/>
  <c r="P133" i="4"/>
  <c r="P213" i="4"/>
  <c r="P214" i="4"/>
  <c r="M18" i="3"/>
  <c r="L22" i="3"/>
  <c r="AK18" i="3"/>
  <c r="Y18" i="3"/>
  <c r="AE18" i="3"/>
  <c r="W18" i="3"/>
  <c r="AE88" i="2"/>
  <c r="AG88" i="2"/>
  <c r="AK88" i="2"/>
  <c r="C83" i="2"/>
  <c r="D84" i="2"/>
  <c r="D83" i="2"/>
  <c r="E84" i="2"/>
  <c r="E83" i="2"/>
  <c r="F84" i="2"/>
  <c r="F83" i="2"/>
  <c r="G83" i="2"/>
  <c r="H83" i="2"/>
  <c r="I83" i="2"/>
  <c r="J83" i="2"/>
  <c r="K84" i="2"/>
  <c r="K83" i="2"/>
  <c r="L84" i="2"/>
  <c r="L83" i="2"/>
  <c r="M84" i="2"/>
  <c r="M83" i="2"/>
  <c r="N84" i="2"/>
  <c r="N83" i="2"/>
  <c r="O83" i="2"/>
  <c r="P83" i="2"/>
  <c r="Q83" i="2"/>
  <c r="R83" i="2"/>
  <c r="S84" i="2"/>
  <c r="S83" i="2"/>
  <c r="T84" i="2"/>
  <c r="T83" i="2"/>
  <c r="U84" i="2"/>
  <c r="U83" i="2"/>
  <c r="V84" i="2"/>
  <c r="V83" i="2"/>
  <c r="W83" i="2"/>
  <c r="X83" i="2"/>
  <c r="Y83" i="2"/>
  <c r="Z84" i="2"/>
  <c r="B83" i="2"/>
  <c r="C84" i="2"/>
  <c r="D85" i="2"/>
  <c r="E86" i="2"/>
  <c r="F87" i="2"/>
  <c r="G88" i="2"/>
  <c r="H89" i="2"/>
  <c r="I90" i="2"/>
  <c r="J91" i="2"/>
  <c r="K92" i="2"/>
  <c r="P137" i="4"/>
  <c r="E73" i="4"/>
  <c r="Q135" i="4"/>
  <c r="Q133" i="4"/>
  <c r="F141" i="4"/>
  <c r="F6" i="4"/>
  <c r="F130" i="4"/>
  <c r="G127" i="4"/>
  <c r="E216" i="4"/>
  <c r="E222" i="4"/>
  <c r="F215" i="4"/>
  <c r="P221" i="4"/>
  <c r="P217" i="4"/>
  <c r="F187" i="4"/>
  <c r="E188" i="4"/>
  <c r="E129" i="4"/>
  <c r="F128" i="4"/>
  <c r="Q213" i="4"/>
  <c r="Q214" i="4"/>
  <c r="S120" i="4"/>
  <c r="R121" i="4"/>
  <c r="R126" i="4"/>
  <c r="R122" i="4"/>
  <c r="R136" i="4"/>
  <c r="R134" i="4"/>
  <c r="F70" i="4"/>
  <c r="F71" i="4"/>
  <c r="L36" i="3"/>
  <c r="N19" i="3"/>
  <c r="M22" i="3"/>
  <c r="M35" i="3"/>
  <c r="X19" i="3"/>
  <c r="AF19" i="3"/>
  <c r="Z19" i="3"/>
  <c r="N85" i="2"/>
  <c r="O86" i="2"/>
  <c r="P87" i="2"/>
  <c r="Q88" i="2"/>
  <c r="R89" i="2"/>
  <c r="S90" i="2"/>
  <c r="T91" i="2"/>
  <c r="V85" i="2"/>
  <c r="W86" i="2"/>
  <c r="X87" i="2"/>
  <c r="Y88" i="2"/>
  <c r="Z89" i="2"/>
  <c r="AA90" i="2"/>
  <c r="AB91" i="2"/>
  <c r="T85" i="2"/>
  <c r="U86" i="2"/>
  <c r="V87" i="2"/>
  <c r="W88" i="2"/>
  <c r="X89" i="2"/>
  <c r="Y90" i="2"/>
  <c r="Z91" i="2"/>
  <c r="L85" i="2"/>
  <c r="M86" i="2"/>
  <c r="N87" i="2"/>
  <c r="O88" i="2"/>
  <c r="P89" i="2"/>
  <c r="Q90" i="2"/>
  <c r="R91" i="2"/>
  <c r="F85" i="2"/>
  <c r="G86" i="2"/>
  <c r="H87" i="2"/>
  <c r="I88" i="2"/>
  <c r="J89" i="2"/>
  <c r="K90" i="2"/>
  <c r="L91" i="2"/>
  <c r="AA85" i="2"/>
  <c r="W85" i="2"/>
  <c r="X86" i="2"/>
  <c r="Y87" i="2"/>
  <c r="Z88" i="2"/>
  <c r="AA89" i="2"/>
  <c r="AB90" i="2"/>
  <c r="AC91" i="2"/>
  <c r="U85" i="2"/>
  <c r="V86" i="2"/>
  <c r="W87" i="2"/>
  <c r="X88" i="2"/>
  <c r="Y89" i="2"/>
  <c r="Z90" i="2"/>
  <c r="AA91" i="2"/>
  <c r="O85" i="2"/>
  <c r="P86" i="2"/>
  <c r="Q87" i="2"/>
  <c r="R88" i="2"/>
  <c r="S89" i="2"/>
  <c r="T90" i="2"/>
  <c r="U91" i="2"/>
  <c r="M85" i="2"/>
  <c r="N86" i="2"/>
  <c r="O87" i="2"/>
  <c r="P88" i="2"/>
  <c r="Q89" i="2"/>
  <c r="R90" i="2"/>
  <c r="S91" i="2"/>
  <c r="G85" i="2"/>
  <c r="H86" i="2"/>
  <c r="I87" i="2"/>
  <c r="J88" i="2"/>
  <c r="K89" i="2"/>
  <c r="L90" i="2"/>
  <c r="M91" i="2"/>
  <c r="E85" i="2"/>
  <c r="F86" i="2"/>
  <c r="G87" i="2"/>
  <c r="H88" i="2"/>
  <c r="I89" i="2"/>
  <c r="J90" i="2"/>
  <c r="K91" i="2"/>
  <c r="L92" i="2"/>
  <c r="AH89" i="2"/>
  <c r="AF89" i="2"/>
  <c r="B93" i="2"/>
  <c r="D93" i="2"/>
  <c r="C93" i="2"/>
  <c r="Y84" i="2"/>
  <c r="W84" i="2"/>
  <c r="Q84" i="2"/>
  <c r="O84" i="2"/>
  <c r="I84" i="2"/>
  <c r="G84" i="2"/>
  <c r="X84" i="2"/>
  <c r="R84" i="2"/>
  <c r="P84" i="2"/>
  <c r="J84" i="2"/>
  <c r="H84" i="2"/>
  <c r="N49" i="2"/>
  <c r="O49" i="2"/>
  <c r="P49" i="2"/>
  <c r="Q49" i="2"/>
  <c r="R49" i="2"/>
  <c r="S49" i="2"/>
  <c r="T49" i="2"/>
  <c r="U49" i="2"/>
  <c r="V49" i="2"/>
  <c r="W49" i="2"/>
  <c r="X49" i="2"/>
  <c r="Y49" i="2"/>
  <c r="N50" i="2"/>
  <c r="O50" i="2"/>
  <c r="P50" i="2"/>
  <c r="Q50" i="2"/>
  <c r="R50" i="2"/>
  <c r="S50" i="2"/>
  <c r="T50" i="2"/>
  <c r="U50" i="2"/>
  <c r="V50" i="2"/>
  <c r="W50" i="2"/>
  <c r="X50" i="2"/>
  <c r="Y50" i="2"/>
  <c r="N51" i="2"/>
  <c r="O51" i="2"/>
  <c r="P51" i="2"/>
  <c r="Q51" i="2"/>
  <c r="R51" i="2"/>
  <c r="S51" i="2"/>
  <c r="T51" i="2"/>
  <c r="U51" i="2"/>
  <c r="V51" i="2"/>
  <c r="W51" i="2"/>
  <c r="X51" i="2"/>
  <c r="Y51" i="2"/>
  <c r="C51" i="2"/>
  <c r="C36" i="3"/>
  <c r="D51" i="2"/>
  <c r="D36" i="3"/>
  <c r="E51" i="2"/>
  <c r="E36" i="3"/>
  <c r="F51" i="2"/>
  <c r="F36" i="3"/>
  <c r="G51" i="2"/>
  <c r="G36" i="3"/>
  <c r="H51" i="2"/>
  <c r="H36" i="3"/>
  <c r="I51" i="2"/>
  <c r="I36" i="3"/>
  <c r="J51" i="2"/>
  <c r="J36" i="3"/>
  <c r="K51" i="2"/>
  <c r="K36" i="3"/>
  <c r="L51" i="2"/>
  <c r="M51" i="2"/>
  <c r="B51" i="2"/>
  <c r="B36" i="3"/>
  <c r="C49" i="2"/>
  <c r="C34" i="3"/>
  <c r="D49" i="2"/>
  <c r="D34" i="3"/>
  <c r="E49" i="2"/>
  <c r="E34" i="3"/>
  <c r="F49" i="2"/>
  <c r="F34" i="3"/>
  <c r="G49" i="2"/>
  <c r="G34" i="3"/>
  <c r="H49" i="2"/>
  <c r="H34" i="3"/>
  <c r="I49" i="2"/>
  <c r="I34" i="3"/>
  <c r="J49" i="2"/>
  <c r="J34" i="3"/>
  <c r="K49" i="2"/>
  <c r="K34" i="3"/>
  <c r="L49" i="2"/>
  <c r="L34" i="3"/>
  <c r="M49" i="2"/>
  <c r="K50" i="2"/>
  <c r="L50" i="2"/>
  <c r="M50" i="2"/>
  <c r="B49" i="2"/>
  <c r="B34" i="3"/>
  <c r="B15" i="2"/>
  <c r="B16" i="2"/>
  <c r="C107" i="2"/>
  <c r="C105" i="2"/>
  <c r="B107" i="2"/>
  <c r="B105" i="2"/>
  <c r="B35" i="3"/>
  <c r="E35" i="3"/>
  <c r="D35" i="3"/>
  <c r="F35" i="3"/>
  <c r="J35" i="3"/>
  <c r="L35" i="3"/>
  <c r="C35" i="3"/>
  <c r="G35" i="3"/>
  <c r="I35" i="3"/>
  <c r="H35" i="3"/>
  <c r="K35" i="3"/>
  <c r="D107" i="2"/>
  <c r="D105" i="2"/>
  <c r="G69" i="4"/>
  <c r="G70" i="4"/>
  <c r="G71" i="4"/>
  <c r="G85" i="4"/>
  <c r="F85" i="4"/>
  <c r="F72" i="4"/>
  <c r="R213" i="4"/>
  <c r="R214" i="4"/>
  <c r="T120" i="4"/>
  <c r="S134" i="4"/>
  <c r="S126" i="4"/>
  <c r="S122" i="4"/>
  <c r="S136" i="4"/>
  <c r="S121" i="4"/>
  <c r="G128" i="4"/>
  <c r="F129" i="4"/>
  <c r="F216" i="4"/>
  <c r="F222" i="4"/>
  <c r="G215" i="4"/>
  <c r="G141" i="4"/>
  <c r="G6" i="4"/>
  <c r="G130" i="4"/>
  <c r="H127" i="4"/>
  <c r="R135" i="4"/>
  <c r="R133" i="4"/>
  <c r="Q221" i="4"/>
  <c r="Q217" i="4"/>
  <c r="F188" i="4"/>
  <c r="G187" i="4"/>
  <c r="Q137" i="4"/>
  <c r="M36" i="3"/>
  <c r="M34" i="3"/>
  <c r="AA20" i="3"/>
  <c r="AG20" i="3"/>
  <c r="Y20" i="3"/>
  <c r="O20" i="3"/>
  <c r="N22" i="3"/>
  <c r="N35" i="3"/>
  <c r="M92" i="2"/>
  <c r="N92" i="2"/>
  <c r="F93" i="2"/>
  <c r="E93" i="2"/>
  <c r="C154" i="2"/>
  <c r="N155" i="2"/>
  <c r="D154" i="2"/>
  <c r="O155" i="2"/>
  <c r="F154" i="2"/>
  <c r="Q155" i="2"/>
  <c r="H154" i="2"/>
  <c r="S155" i="2"/>
  <c r="J154" i="2"/>
  <c r="U155" i="2"/>
  <c r="L154" i="2"/>
  <c r="W155" i="2"/>
  <c r="N154" i="2"/>
  <c r="P154" i="2"/>
  <c r="R154" i="2"/>
  <c r="T154" i="2"/>
  <c r="V154" i="2"/>
  <c r="X154" i="2"/>
  <c r="Z154" i="2"/>
  <c r="AB154" i="2"/>
  <c r="AD154" i="2"/>
  <c r="AF154" i="2"/>
  <c r="AH154" i="2"/>
  <c r="AJ154" i="2"/>
  <c r="B154" i="2"/>
  <c r="M155" i="2"/>
  <c r="D39" i="2"/>
  <c r="F39" i="2"/>
  <c r="H39" i="2"/>
  <c r="J39" i="2"/>
  <c r="L39" i="2"/>
  <c r="N39" i="2"/>
  <c r="P39" i="2"/>
  <c r="R39" i="2"/>
  <c r="T39" i="2"/>
  <c r="V39" i="2"/>
  <c r="X39" i="2"/>
  <c r="Z39" i="2"/>
  <c r="AB39" i="2"/>
  <c r="AD39" i="2"/>
  <c r="AF39" i="2"/>
  <c r="AH39" i="2"/>
  <c r="AJ39" i="2"/>
  <c r="B39" i="2"/>
  <c r="B52" i="2"/>
  <c r="E154" i="2"/>
  <c r="P155" i="2"/>
  <c r="G154" i="2"/>
  <c r="R155" i="2"/>
  <c r="I154" i="2"/>
  <c r="T155" i="2"/>
  <c r="K154" i="2"/>
  <c r="V155" i="2"/>
  <c r="M154" i="2"/>
  <c r="O154" i="2"/>
  <c r="Q154" i="2"/>
  <c r="S154" i="2"/>
  <c r="U154" i="2"/>
  <c r="W154" i="2"/>
  <c r="Y154" i="2"/>
  <c r="AA154" i="2"/>
  <c r="AC154" i="2"/>
  <c r="AE154" i="2"/>
  <c r="AG154" i="2"/>
  <c r="AI154" i="2"/>
  <c r="AK154" i="2"/>
  <c r="C39" i="2"/>
  <c r="E39" i="2"/>
  <c r="G39" i="2"/>
  <c r="I39" i="2"/>
  <c r="K39" i="2"/>
  <c r="M39" i="2"/>
  <c r="O39" i="2"/>
  <c r="Q39" i="2"/>
  <c r="S39" i="2"/>
  <c r="U39" i="2"/>
  <c r="W39" i="2"/>
  <c r="Y39" i="2"/>
  <c r="AA39" i="2"/>
  <c r="AC39" i="2"/>
  <c r="AE39" i="2"/>
  <c r="AG39" i="2"/>
  <c r="AI39" i="2"/>
  <c r="AK39" i="2"/>
  <c r="I85" i="2"/>
  <c r="J86" i="2"/>
  <c r="K87" i="2"/>
  <c r="L88" i="2"/>
  <c r="M89" i="2"/>
  <c r="N90" i="2"/>
  <c r="O91" i="2"/>
  <c r="Q85" i="2"/>
  <c r="R86" i="2"/>
  <c r="S87" i="2"/>
  <c r="T88" i="2"/>
  <c r="U89" i="2"/>
  <c r="V90" i="2"/>
  <c r="W91" i="2"/>
  <c r="Y85" i="2"/>
  <c r="Z86" i="2"/>
  <c r="AA87" i="2"/>
  <c r="AB88" i="2"/>
  <c r="AC89" i="2"/>
  <c r="AD90" i="2"/>
  <c r="AE91" i="2"/>
  <c r="Z85" i="2"/>
  <c r="K85" i="2"/>
  <c r="S85" i="2"/>
  <c r="H85" i="2"/>
  <c r="I86" i="2"/>
  <c r="J87" i="2"/>
  <c r="K88" i="2"/>
  <c r="L89" i="2"/>
  <c r="M90" i="2"/>
  <c r="N91" i="2"/>
  <c r="P85" i="2"/>
  <c r="Q86" i="2"/>
  <c r="R87" i="2"/>
  <c r="S88" i="2"/>
  <c r="T89" i="2"/>
  <c r="U90" i="2"/>
  <c r="V91" i="2"/>
  <c r="X85" i="2"/>
  <c r="Y86" i="2"/>
  <c r="Z87" i="2"/>
  <c r="AA88" i="2"/>
  <c r="AB89" i="2"/>
  <c r="AC90" i="2"/>
  <c r="AD91" i="2"/>
  <c r="AG90" i="2"/>
  <c r="AI90" i="2"/>
  <c r="AB86" i="2"/>
  <c r="K158" i="2"/>
  <c r="I158" i="2"/>
  <c r="G158" i="2"/>
  <c r="E158" i="2"/>
  <c r="C158" i="2"/>
  <c r="L158" i="2"/>
  <c r="H158" i="2"/>
  <c r="D158" i="2"/>
  <c r="J158" i="2"/>
  <c r="B158" i="2"/>
  <c r="E106" i="2"/>
  <c r="B106" i="2"/>
  <c r="F106" i="2"/>
  <c r="R85" i="2"/>
  <c r="S86" i="2"/>
  <c r="T87" i="2"/>
  <c r="J85" i="2"/>
  <c r="K86" i="2"/>
  <c r="L87" i="2"/>
  <c r="D106" i="2"/>
  <c r="C106" i="2"/>
  <c r="G106" i="2"/>
  <c r="G93" i="2"/>
  <c r="B24" i="2"/>
  <c r="AI40" i="2"/>
  <c r="AI52" i="2"/>
  <c r="AE40" i="2"/>
  <c r="AE52" i="2"/>
  <c r="AA40" i="2"/>
  <c r="AA52" i="2"/>
  <c r="W40" i="2"/>
  <c r="W52" i="2"/>
  <c r="S40" i="2"/>
  <c r="S52" i="2"/>
  <c r="O40" i="2"/>
  <c r="O52" i="2"/>
  <c r="K40" i="2"/>
  <c r="K52" i="2"/>
  <c r="G40" i="2"/>
  <c r="G52" i="2"/>
  <c r="C40" i="2"/>
  <c r="C52" i="2"/>
  <c r="V156" i="2"/>
  <c r="V157" i="2"/>
  <c r="R156" i="2"/>
  <c r="R157" i="2"/>
  <c r="AH40" i="2"/>
  <c r="AH52" i="2"/>
  <c r="AD40" i="2"/>
  <c r="AD52" i="2"/>
  <c r="Z40" i="2"/>
  <c r="Z52" i="2"/>
  <c r="V40" i="2"/>
  <c r="V52" i="2"/>
  <c r="R40" i="2"/>
  <c r="R52" i="2"/>
  <c r="N40" i="2"/>
  <c r="N52" i="2"/>
  <c r="J40" i="2"/>
  <c r="J52" i="2"/>
  <c r="F40" i="2"/>
  <c r="F52" i="2"/>
  <c r="M156" i="2"/>
  <c r="M157" i="2"/>
  <c r="Y155" i="2"/>
  <c r="U156" i="2"/>
  <c r="U157" i="2"/>
  <c r="Q156" i="2"/>
  <c r="Q157" i="2"/>
  <c r="N156" i="2"/>
  <c r="N157" i="2"/>
  <c r="F107" i="2"/>
  <c r="F105" i="2"/>
  <c r="G107" i="2"/>
  <c r="G105" i="2"/>
  <c r="F158" i="2"/>
  <c r="AK40" i="2"/>
  <c r="AK52" i="2"/>
  <c r="AG40" i="2"/>
  <c r="AG52" i="2"/>
  <c r="AC40" i="2"/>
  <c r="AC52" i="2"/>
  <c r="Y40" i="2"/>
  <c r="Y52" i="2"/>
  <c r="U40" i="2"/>
  <c r="U52" i="2"/>
  <c r="Q40" i="2"/>
  <c r="Q52" i="2"/>
  <c r="M40" i="2"/>
  <c r="M52" i="2"/>
  <c r="I40" i="2"/>
  <c r="I52" i="2"/>
  <c r="E40" i="2"/>
  <c r="E52" i="2"/>
  <c r="X155" i="2"/>
  <c r="T156" i="2"/>
  <c r="T157" i="2"/>
  <c r="P156" i="2"/>
  <c r="P157" i="2"/>
  <c r="AJ40" i="2"/>
  <c r="AJ52" i="2"/>
  <c r="AF40" i="2"/>
  <c r="AF52" i="2"/>
  <c r="AB40" i="2"/>
  <c r="AB52" i="2"/>
  <c r="X40" i="2"/>
  <c r="X52" i="2"/>
  <c r="T40" i="2"/>
  <c r="T52" i="2"/>
  <c r="P40" i="2"/>
  <c r="P52" i="2"/>
  <c r="L40" i="2"/>
  <c r="L52" i="2"/>
  <c r="H40" i="2"/>
  <c r="H52" i="2"/>
  <c r="D40" i="2"/>
  <c r="D52" i="2"/>
  <c r="W156" i="2"/>
  <c r="W157" i="2"/>
  <c r="AJ155" i="2"/>
  <c r="S156" i="2"/>
  <c r="S157" i="2"/>
  <c r="AF155" i="2"/>
  <c r="O156" i="2"/>
  <c r="O157" i="2"/>
  <c r="AB155" i="2"/>
  <c r="E107" i="2"/>
  <c r="E105" i="2"/>
  <c r="B40" i="2"/>
  <c r="C98" i="2"/>
  <c r="C94" i="2"/>
  <c r="C108" i="2"/>
  <c r="B27" i="3"/>
  <c r="C27" i="3"/>
  <c r="C23" i="3"/>
  <c r="C37" i="3"/>
  <c r="D27" i="3"/>
  <c r="D23" i="3"/>
  <c r="D37" i="3"/>
  <c r="E27" i="3"/>
  <c r="E23" i="3"/>
  <c r="E37" i="3"/>
  <c r="F27" i="3"/>
  <c r="F23" i="3"/>
  <c r="F37" i="3"/>
  <c r="H27" i="3"/>
  <c r="H23" i="3"/>
  <c r="H37" i="3"/>
  <c r="I27" i="3"/>
  <c r="I23" i="3"/>
  <c r="I37" i="3"/>
  <c r="G27" i="3"/>
  <c r="G23" i="3"/>
  <c r="G37" i="3"/>
  <c r="J27" i="3"/>
  <c r="J23" i="3"/>
  <c r="J37" i="3"/>
  <c r="K27" i="3"/>
  <c r="K23" i="3"/>
  <c r="K37" i="3"/>
  <c r="L27" i="3"/>
  <c r="L23" i="3"/>
  <c r="L37" i="3"/>
  <c r="M27" i="3"/>
  <c r="M23" i="3"/>
  <c r="M37" i="3"/>
  <c r="N27" i="3"/>
  <c r="N23" i="3"/>
  <c r="N37" i="3"/>
  <c r="R137" i="4"/>
  <c r="H69" i="4"/>
  <c r="G216" i="4"/>
  <c r="G222" i="4"/>
  <c r="H215" i="4"/>
  <c r="S135" i="4"/>
  <c r="S133" i="4"/>
  <c r="R221" i="4"/>
  <c r="R217" i="4"/>
  <c r="F73" i="4"/>
  <c r="G72" i="4"/>
  <c r="H187" i="4"/>
  <c r="G188" i="4"/>
  <c r="H141" i="4"/>
  <c r="H6" i="4"/>
  <c r="H130" i="4"/>
  <c r="I127" i="4"/>
  <c r="G129" i="4"/>
  <c r="H128" i="4"/>
  <c r="S213" i="4"/>
  <c r="S214" i="4"/>
  <c r="U120" i="4"/>
  <c r="T126" i="4"/>
  <c r="T122" i="4"/>
  <c r="T136" i="4"/>
  <c r="T134" i="4"/>
  <c r="T121" i="4"/>
  <c r="H70" i="4"/>
  <c r="H71" i="4"/>
  <c r="H85" i="4"/>
  <c r="I69" i="4"/>
  <c r="N36" i="3"/>
  <c r="N34" i="3"/>
  <c r="P21" i="3"/>
  <c r="O35" i="3"/>
  <c r="O22" i="3"/>
  <c r="O27" i="3"/>
  <c r="O23" i="3"/>
  <c r="O37" i="3"/>
  <c r="O92" i="2"/>
  <c r="P92" i="2"/>
  <c r="I106" i="2"/>
  <c r="I93" i="2"/>
  <c r="H93" i="2"/>
  <c r="H106" i="2"/>
  <c r="B43" i="2"/>
  <c r="C41" i="2"/>
  <c r="C42" i="2"/>
  <c r="AC87" i="2"/>
  <c r="AJ91" i="2"/>
  <c r="AH91" i="2"/>
  <c r="T86" i="2"/>
  <c r="L86" i="2"/>
  <c r="L106" i="2"/>
  <c r="AA86" i="2"/>
  <c r="B27" i="2"/>
  <c r="B32" i="2"/>
  <c r="B33" i="2"/>
  <c r="B159" i="2"/>
  <c r="K93" i="2"/>
  <c r="J93" i="2"/>
  <c r="J106" i="2"/>
  <c r="M88" i="2"/>
  <c r="L93" i="2"/>
  <c r="K106" i="2"/>
  <c r="U88" i="2"/>
  <c r="H98" i="2"/>
  <c r="H94" i="2"/>
  <c r="H108" i="2"/>
  <c r="K98" i="2"/>
  <c r="K94" i="2"/>
  <c r="K108" i="2"/>
  <c r="G98" i="2"/>
  <c r="E98" i="2"/>
  <c r="C185" i="2"/>
  <c r="C186" i="2"/>
  <c r="B98" i="2"/>
  <c r="J98" i="2"/>
  <c r="J94" i="2"/>
  <c r="J108" i="2"/>
  <c r="F98" i="2"/>
  <c r="D98" i="2"/>
  <c r="D94" i="2"/>
  <c r="D108" i="2"/>
  <c r="I98" i="2"/>
  <c r="I94" i="2"/>
  <c r="I108" i="2"/>
  <c r="AG155" i="2"/>
  <c r="T158" i="2"/>
  <c r="Q158" i="2"/>
  <c r="AD155" i="2"/>
  <c r="AE155" i="2"/>
  <c r="R158" i="2"/>
  <c r="AB156" i="2"/>
  <c r="AB157" i="2"/>
  <c r="AB158" i="2"/>
  <c r="AF156" i="2"/>
  <c r="AF157" i="2"/>
  <c r="AF158" i="2"/>
  <c r="AJ156" i="2"/>
  <c r="AJ157" i="2"/>
  <c r="AJ158" i="2"/>
  <c r="AJ164" i="2"/>
  <c r="AC155" i="2"/>
  <c r="P158" i="2"/>
  <c r="AA155" i="2"/>
  <c r="N158" i="2"/>
  <c r="U158" i="2"/>
  <c r="AH155" i="2"/>
  <c r="M158" i="2"/>
  <c r="Z155" i="2"/>
  <c r="Z156" i="2"/>
  <c r="Z157" i="2"/>
  <c r="Z158" i="2"/>
  <c r="AI155" i="2"/>
  <c r="V158" i="2"/>
  <c r="V164" i="2"/>
  <c r="E185" i="2"/>
  <c r="E186" i="2"/>
  <c r="E94" i="2"/>
  <c r="E108" i="2"/>
  <c r="J107" i="2"/>
  <c r="J105" i="2"/>
  <c r="H107" i="2"/>
  <c r="H105" i="2"/>
  <c r="Y156" i="2"/>
  <c r="Y157" i="2"/>
  <c r="Y158" i="2"/>
  <c r="O158" i="2"/>
  <c r="S158" i="2"/>
  <c r="W158" i="2"/>
  <c r="B185" i="2"/>
  <c r="B186" i="2"/>
  <c r="B189" i="2"/>
  <c r="B94" i="2"/>
  <c r="B108" i="2"/>
  <c r="L107" i="2"/>
  <c r="L105" i="2"/>
  <c r="F185" i="2"/>
  <c r="F186" i="2"/>
  <c r="F94" i="2"/>
  <c r="F108" i="2"/>
  <c r="L98" i="2"/>
  <c r="L94" i="2"/>
  <c r="L108" i="2"/>
  <c r="G185" i="2"/>
  <c r="G186" i="2"/>
  <c r="G94" i="2"/>
  <c r="G108" i="2"/>
  <c r="K107" i="2"/>
  <c r="K105" i="2"/>
  <c r="I107" i="2"/>
  <c r="I105" i="2"/>
  <c r="I109" i="2"/>
  <c r="B28" i="3"/>
  <c r="B23" i="3"/>
  <c r="B37" i="3"/>
  <c r="B38" i="3"/>
  <c r="X156" i="2"/>
  <c r="X157" i="2"/>
  <c r="C28" i="3"/>
  <c r="D28" i="3"/>
  <c r="B49" i="3"/>
  <c r="B31" i="3"/>
  <c r="B54" i="3"/>
  <c r="B29" i="3"/>
  <c r="S137" i="4"/>
  <c r="I70" i="4"/>
  <c r="I71" i="4"/>
  <c r="I85" i="4"/>
  <c r="V120" i="4"/>
  <c r="U126" i="4"/>
  <c r="U122" i="4"/>
  <c r="U136" i="4"/>
  <c r="U121" i="4"/>
  <c r="U134" i="4"/>
  <c r="I128" i="4"/>
  <c r="H129" i="4"/>
  <c r="I141" i="4"/>
  <c r="I6" i="4"/>
  <c r="I130" i="4"/>
  <c r="J127" i="4"/>
  <c r="H188" i="4"/>
  <c r="I187" i="4"/>
  <c r="H216" i="4"/>
  <c r="H222" i="4"/>
  <c r="I215" i="4"/>
  <c r="T135" i="4"/>
  <c r="T133" i="4"/>
  <c r="T137" i="4"/>
  <c r="T213" i="4"/>
  <c r="T214" i="4"/>
  <c r="S221" i="4"/>
  <c r="S217" i="4"/>
  <c r="H72" i="4"/>
  <c r="G73" i="4"/>
  <c r="Q53" i="2"/>
  <c r="Q164" i="2"/>
  <c r="F53" i="2"/>
  <c r="F164" i="2"/>
  <c r="F109" i="2"/>
  <c r="F38" i="3"/>
  <c r="D53" i="2"/>
  <c r="D164" i="2"/>
  <c r="D38" i="3"/>
  <c r="B53" i="2"/>
  <c r="B57" i="2"/>
  <c r="J53" i="2"/>
  <c r="J164" i="2"/>
  <c r="J38" i="3"/>
  <c r="V53" i="2"/>
  <c r="AF53" i="2"/>
  <c r="AC53" i="2"/>
  <c r="AK53" i="2"/>
  <c r="O53" i="2"/>
  <c r="K53" i="2"/>
  <c r="K164" i="2"/>
  <c r="K38" i="3"/>
  <c r="P53" i="2"/>
  <c r="I53" i="2"/>
  <c r="I164" i="2"/>
  <c r="I38" i="3"/>
  <c r="AB53" i="2"/>
  <c r="AJ53" i="2"/>
  <c r="AG53" i="2"/>
  <c r="N53" i="2"/>
  <c r="N164" i="2"/>
  <c r="M53" i="2"/>
  <c r="M164" i="2"/>
  <c r="M38" i="3"/>
  <c r="N38" i="3"/>
  <c r="O36" i="3"/>
  <c r="O34" i="3"/>
  <c r="Q21" i="3"/>
  <c r="P22" i="3"/>
  <c r="P27" i="3"/>
  <c r="P23" i="3"/>
  <c r="P37" i="3"/>
  <c r="P35" i="3"/>
  <c r="F189" i="2"/>
  <c r="I185" i="2"/>
  <c r="I186" i="2"/>
  <c r="D185" i="2"/>
  <c r="D186" i="2"/>
  <c r="E189" i="2"/>
  <c r="J185" i="2"/>
  <c r="J186" i="2"/>
  <c r="B187" i="2"/>
  <c r="K185" i="2"/>
  <c r="K186" i="2"/>
  <c r="B44" i="2"/>
  <c r="D41" i="2"/>
  <c r="C189" i="2"/>
  <c r="H185" i="2"/>
  <c r="H186" i="2"/>
  <c r="C43" i="2"/>
  <c r="AB87" i="2"/>
  <c r="M87" i="2"/>
  <c r="M93" i="2"/>
  <c r="U87" i="2"/>
  <c r="AD88" i="2"/>
  <c r="O164" i="2"/>
  <c r="B160" i="2"/>
  <c r="C159" i="2"/>
  <c r="B99" i="2"/>
  <c r="C99" i="2"/>
  <c r="C50" i="3"/>
  <c r="J109" i="2"/>
  <c r="V89" i="2"/>
  <c r="N89" i="2"/>
  <c r="D109" i="2"/>
  <c r="AK155" i="2"/>
  <c r="X158" i="2"/>
  <c r="AH156" i="2"/>
  <c r="AH157" i="2"/>
  <c r="AH158" i="2"/>
  <c r="AD156" i="2"/>
  <c r="AD157" i="2"/>
  <c r="AD158" i="2"/>
  <c r="M107" i="2"/>
  <c r="M105" i="2"/>
  <c r="L185" i="2"/>
  <c r="L186" i="2"/>
  <c r="J193" i="2"/>
  <c r="AB164" i="2"/>
  <c r="P164" i="2"/>
  <c r="AF164" i="2"/>
  <c r="J69" i="4"/>
  <c r="AI157" i="2"/>
  <c r="AI158" i="2"/>
  <c r="AI156" i="2"/>
  <c r="AA157" i="2"/>
  <c r="AA158" i="2"/>
  <c r="AA156" i="2"/>
  <c r="AC157" i="2"/>
  <c r="AC158" i="2"/>
  <c r="AC164" i="2"/>
  <c r="AC156" i="2"/>
  <c r="AE157" i="2"/>
  <c r="AE158" i="2"/>
  <c r="AE156" i="2"/>
  <c r="AG157" i="2"/>
  <c r="AG158" i="2"/>
  <c r="AG164" i="2"/>
  <c r="AG156" i="2"/>
  <c r="F193" i="2"/>
  <c r="B54" i="2"/>
  <c r="I193" i="2"/>
  <c r="C49" i="3"/>
  <c r="D31" i="3"/>
  <c r="D54" i="3"/>
  <c r="E28" i="3"/>
  <c r="D49" i="3"/>
  <c r="C31" i="3"/>
  <c r="C54" i="3"/>
  <c r="B102" i="2"/>
  <c r="B55" i="3"/>
  <c r="B50" i="3"/>
  <c r="B30" i="3"/>
  <c r="C29" i="3"/>
  <c r="H73" i="4"/>
  <c r="I72" i="4"/>
  <c r="T221" i="4"/>
  <c r="T217" i="4"/>
  <c r="I216" i="4"/>
  <c r="I222" i="4"/>
  <c r="J215" i="4"/>
  <c r="J187" i="4"/>
  <c r="I188" i="4"/>
  <c r="J141" i="4"/>
  <c r="J6" i="4"/>
  <c r="J130" i="4"/>
  <c r="K127" i="4"/>
  <c r="I129" i="4"/>
  <c r="J128" i="4"/>
  <c r="U135" i="4"/>
  <c r="U133" i="4"/>
  <c r="U137" i="4"/>
  <c r="W120" i="4"/>
  <c r="V121" i="4"/>
  <c r="V126" i="4"/>
  <c r="V122" i="4"/>
  <c r="V136" i="4"/>
  <c r="V134" i="4"/>
  <c r="U213" i="4"/>
  <c r="U214" i="4"/>
  <c r="J70" i="4"/>
  <c r="J71" i="4"/>
  <c r="J85" i="4"/>
  <c r="B165" i="2"/>
  <c r="B164" i="2"/>
  <c r="B193" i="2"/>
  <c r="K193" i="2"/>
  <c r="AI53" i="2"/>
  <c r="AI164" i="2"/>
  <c r="AA53" i="2"/>
  <c r="AA164" i="2"/>
  <c r="AD53" i="2"/>
  <c r="Y53" i="2"/>
  <c r="Y164" i="2"/>
  <c r="W53" i="2"/>
  <c r="W164" i="2"/>
  <c r="H53" i="2"/>
  <c r="H193" i="2"/>
  <c r="H109" i="2"/>
  <c r="H38" i="3"/>
  <c r="U53" i="2"/>
  <c r="U164" i="2"/>
  <c r="R53" i="2"/>
  <c r="R164" i="2"/>
  <c r="G53" i="2"/>
  <c r="G164" i="2"/>
  <c r="G109" i="2"/>
  <c r="G38" i="3"/>
  <c r="D42" i="3"/>
  <c r="D59" i="3"/>
  <c r="S53" i="2"/>
  <c r="S164" i="2"/>
  <c r="AE53" i="2"/>
  <c r="AH53" i="2"/>
  <c r="Z53" i="2"/>
  <c r="Z164" i="2"/>
  <c r="E53" i="2"/>
  <c r="E164" i="2"/>
  <c r="E109" i="2"/>
  <c r="E38" i="3"/>
  <c r="C53" i="2"/>
  <c r="C54" i="2"/>
  <c r="D54" i="2"/>
  <c r="C109" i="2"/>
  <c r="C38" i="3"/>
  <c r="T53" i="2"/>
  <c r="T164" i="2"/>
  <c r="L53" i="2"/>
  <c r="L193" i="2"/>
  <c r="L38" i="3"/>
  <c r="X53" i="2"/>
  <c r="X164" i="2"/>
  <c r="B39" i="3"/>
  <c r="B43" i="3"/>
  <c r="B64" i="3"/>
  <c r="B42" i="3"/>
  <c r="B59" i="3"/>
  <c r="O38" i="3"/>
  <c r="R21" i="3"/>
  <c r="Q22" i="3"/>
  <c r="Q35" i="3"/>
  <c r="Q27" i="3"/>
  <c r="Q23" i="3"/>
  <c r="Q37" i="3"/>
  <c r="P36" i="3"/>
  <c r="P34" i="3"/>
  <c r="D193" i="2"/>
  <c r="M106" i="2"/>
  <c r="M109" i="2"/>
  <c r="D42" i="2"/>
  <c r="E41" i="2"/>
  <c r="C44" i="2"/>
  <c r="C187" i="2"/>
  <c r="B188" i="2"/>
  <c r="D189" i="2"/>
  <c r="C193" i="2"/>
  <c r="K109" i="2"/>
  <c r="B109" i="2"/>
  <c r="L109" i="2"/>
  <c r="AE164" i="2"/>
  <c r="G193" i="2"/>
  <c r="N88" i="2"/>
  <c r="N93" i="2"/>
  <c r="M98" i="2"/>
  <c r="M94" i="2"/>
  <c r="M108" i="2"/>
  <c r="AC88" i="2"/>
  <c r="G189" i="2"/>
  <c r="AE89" i="2"/>
  <c r="V88" i="2"/>
  <c r="D159" i="2"/>
  <c r="C160" i="2"/>
  <c r="C165" i="2"/>
  <c r="D99" i="2"/>
  <c r="D50" i="3"/>
  <c r="C102" i="2"/>
  <c r="C55" i="3"/>
  <c r="W90" i="2"/>
  <c r="O90" i="2"/>
  <c r="N106" i="2"/>
  <c r="N98" i="2"/>
  <c r="N94" i="2"/>
  <c r="N108" i="2"/>
  <c r="B45" i="2"/>
  <c r="N107" i="2"/>
  <c r="N105" i="2"/>
  <c r="AH164" i="2"/>
  <c r="AD164" i="2"/>
  <c r="AK157" i="2"/>
  <c r="AK158" i="2"/>
  <c r="AK164" i="2"/>
  <c r="AK156" i="2"/>
  <c r="K69" i="4"/>
  <c r="E193" i="2"/>
  <c r="F28" i="3"/>
  <c r="E49" i="3"/>
  <c r="E31" i="3"/>
  <c r="E54" i="3"/>
  <c r="H164" i="2"/>
  <c r="C30" i="3"/>
  <c r="D29" i="3"/>
  <c r="D43" i="2"/>
  <c r="D57" i="2"/>
  <c r="V135" i="4"/>
  <c r="V133" i="4"/>
  <c r="J216" i="4"/>
  <c r="J222" i="4"/>
  <c r="K215" i="4"/>
  <c r="J72" i="4"/>
  <c r="I73" i="4"/>
  <c r="K70" i="4"/>
  <c r="K71" i="4"/>
  <c r="K85" i="4"/>
  <c r="U221" i="4"/>
  <c r="U217" i="4"/>
  <c r="V213" i="4"/>
  <c r="V214" i="4"/>
  <c r="X120" i="4"/>
  <c r="W121" i="4"/>
  <c r="W134" i="4"/>
  <c r="W126" i="4"/>
  <c r="W122" i="4"/>
  <c r="W136" i="4"/>
  <c r="K128" i="4"/>
  <c r="J129" i="4"/>
  <c r="K141" i="4"/>
  <c r="K6" i="4"/>
  <c r="K130" i="4"/>
  <c r="L127" i="4"/>
  <c r="J188" i="4"/>
  <c r="K187" i="4"/>
  <c r="L164" i="2"/>
  <c r="C164" i="2"/>
  <c r="C57" i="2"/>
  <c r="E42" i="3"/>
  <c r="E59" i="3"/>
  <c r="C39" i="3"/>
  <c r="C42" i="3"/>
  <c r="C59" i="3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S21" i="3"/>
  <c r="R35" i="3"/>
  <c r="R27" i="3"/>
  <c r="R23" i="3"/>
  <c r="R37" i="3"/>
  <c r="R22" i="3"/>
  <c r="P38" i="3"/>
  <c r="Q36" i="3"/>
  <c r="Q34" i="3"/>
  <c r="E42" i="2"/>
  <c r="F41" i="2"/>
  <c r="N185" i="2"/>
  <c r="N186" i="2"/>
  <c r="M185" i="2"/>
  <c r="M186" i="2"/>
  <c r="C188" i="2"/>
  <c r="C194" i="2"/>
  <c r="D187" i="2"/>
  <c r="D44" i="2"/>
  <c r="B110" i="2"/>
  <c r="C110" i="2"/>
  <c r="D110" i="2"/>
  <c r="E110" i="2"/>
  <c r="F110" i="2"/>
  <c r="G110" i="2"/>
  <c r="H110" i="2"/>
  <c r="I110" i="2"/>
  <c r="J110" i="2"/>
  <c r="K110" i="2"/>
  <c r="B194" i="2"/>
  <c r="B113" i="2"/>
  <c r="AD89" i="2"/>
  <c r="H189" i="2"/>
  <c r="W89" i="2"/>
  <c r="AF90" i="2"/>
  <c r="O89" i="2"/>
  <c r="D160" i="2"/>
  <c r="D165" i="2"/>
  <c r="E159" i="2"/>
  <c r="D102" i="2"/>
  <c r="D55" i="3"/>
  <c r="E99" i="2"/>
  <c r="E50" i="3"/>
  <c r="N109" i="2"/>
  <c r="P91" i="2"/>
  <c r="O93" i="2"/>
  <c r="O106" i="2"/>
  <c r="O98" i="2"/>
  <c r="O94" i="2"/>
  <c r="O108" i="2"/>
  <c r="X91" i="2"/>
  <c r="B58" i="2"/>
  <c r="C45" i="2"/>
  <c r="C58" i="2"/>
  <c r="O107" i="2"/>
  <c r="O105" i="2"/>
  <c r="G28" i="3"/>
  <c r="F31" i="3"/>
  <c r="F54" i="3"/>
  <c r="F49" i="3"/>
  <c r="F42" i="3"/>
  <c r="F59" i="3"/>
  <c r="D30" i="3"/>
  <c r="E29" i="3"/>
  <c r="B60" i="3"/>
  <c r="B7" i="4"/>
  <c r="L69" i="4"/>
  <c r="V137" i="4"/>
  <c r="L187" i="4"/>
  <c r="K188" i="4"/>
  <c r="L141" i="4"/>
  <c r="L6" i="4"/>
  <c r="L130" i="4"/>
  <c r="M127" i="4"/>
  <c r="K129" i="4"/>
  <c r="L128" i="4"/>
  <c r="Y120" i="4"/>
  <c r="X126" i="4"/>
  <c r="X122" i="4"/>
  <c r="X136" i="4"/>
  <c r="X134" i="4"/>
  <c r="X121" i="4"/>
  <c r="L70" i="4"/>
  <c r="L71" i="4"/>
  <c r="L85" i="4"/>
  <c r="J73" i="4"/>
  <c r="K72" i="4"/>
  <c r="W213" i="4"/>
  <c r="W214" i="4"/>
  <c r="W135" i="4"/>
  <c r="W133" i="4"/>
  <c r="V221" i="4"/>
  <c r="V217" i="4"/>
  <c r="K216" i="4"/>
  <c r="K222" i="4"/>
  <c r="L215" i="4"/>
  <c r="C43" i="3"/>
  <c r="C64" i="3"/>
  <c r="D39" i="3"/>
  <c r="T21" i="3"/>
  <c r="S22" i="3"/>
  <c r="S35" i="3"/>
  <c r="S27" i="3"/>
  <c r="S23" i="3"/>
  <c r="S37" i="3"/>
  <c r="Q38" i="3"/>
  <c r="R36" i="3"/>
  <c r="R34" i="3"/>
  <c r="O185" i="2"/>
  <c r="O186" i="2"/>
  <c r="M193" i="2"/>
  <c r="N193" i="2"/>
  <c r="E43" i="2"/>
  <c r="E57" i="2"/>
  <c r="E187" i="2"/>
  <c r="D188" i="2"/>
  <c r="D194" i="2"/>
  <c r="F42" i="2"/>
  <c r="G41" i="2"/>
  <c r="I189" i="2"/>
  <c r="P90" i="2"/>
  <c r="AG91" i="2"/>
  <c r="X90" i="2"/>
  <c r="AE90" i="2"/>
  <c r="E160" i="2"/>
  <c r="E165" i="2"/>
  <c r="F159" i="2"/>
  <c r="AC54" i="2"/>
  <c r="E102" i="2"/>
  <c r="E55" i="3"/>
  <c r="F99" i="2"/>
  <c r="F50" i="3"/>
  <c r="L110" i="2"/>
  <c r="Q92" i="2"/>
  <c r="D45" i="2"/>
  <c r="D58" i="2"/>
  <c r="G31" i="3"/>
  <c r="G54" i="3"/>
  <c r="G49" i="3"/>
  <c r="H28" i="3"/>
  <c r="G42" i="3"/>
  <c r="G59" i="3"/>
  <c r="E30" i="3"/>
  <c r="F29" i="3"/>
  <c r="F43" i="2"/>
  <c r="F57" i="2"/>
  <c r="E44" i="2"/>
  <c r="F44" i="2"/>
  <c r="W137" i="4"/>
  <c r="M69" i="4"/>
  <c r="M70" i="4"/>
  <c r="M215" i="4"/>
  <c r="L216" i="4"/>
  <c r="L222" i="4"/>
  <c r="L72" i="4"/>
  <c r="K73" i="4"/>
  <c r="Z120" i="4"/>
  <c r="Y134" i="4"/>
  <c r="Y126" i="4"/>
  <c r="Y122" i="4"/>
  <c r="Y136" i="4"/>
  <c r="Y121" i="4"/>
  <c r="W221" i="4"/>
  <c r="W217" i="4"/>
  <c r="X135" i="4"/>
  <c r="X133" i="4"/>
  <c r="X213" i="4"/>
  <c r="X214" i="4"/>
  <c r="M128" i="4"/>
  <c r="L129" i="4"/>
  <c r="M141" i="4"/>
  <c r="M6" i="4"/>
  <c r="M130" i="4"/>
  <c r="N127" i="4"/>
  <c r="L188" i="4"/>
  <c r="M187" i="4"/>
  <c r="D43" i="3"/>
  <c r="D64" i="3"/>
  <c r="E39" i="3"/>
  <c r="S36" i="3"/>
  <c r="S34" i="3"/>
  <c r="R38" i="3"/>
  <c r="U21" i="3"/>
  <c r="T22" i="3"/>
  <c r="T35" i="3"/>
  <c r="T27" i="3"/>
  <c r="T23" i="3"/>
  <c r="T37" i="3"/>
  <c r="O109" i="2"/>
  <c r="P106" i="2"/>
  <c r="P98" i="2"/>
  <c r="P94" i="2"/>
  <c r="P108" i="2"/>
  <c r="P93" i="2"/>
  <c r="G42" i="2"/>
  <c r="H41" i="2"/>
  <c r="F187" i="2"/>
  <c r="E188" i="2"/>
  <c r="E194" i="2"/>
  <c r="O193" i="2"/>
  <c r="J189" i="2"/>
  <c r="AF91" i="2"/>
  <c r="Y91" i="2"/>
  <c r="Q91" i="2"/>
  <c r="F160" i="2"/>
  <c r="F165" i="2"/>
  <c r="G159" i="2"/>
  <c r="AD54" i="2"/>
  <c r="F102" i="2"/>
  <c r="F55" i="3"/>
  <c r="G99" i="2"/>
  <c r="G50" i="3"/>
  <c r="M110" i="2"/>
  <c r="R92" i="2"/>
  <c r="E45" i="2"/>
  <c r="P107" i="2"/>
  <c r="P105" i="2"/>
  <c r="P109" i="2"/>
  <c r="I28" i="3"/>
  <c r="H31" i="3"/>
  <c r="H54" i="3"/>
  <c r="H49" i="3"/>
  <c r="H42" i="3"/>
  <c r="H59" i="3"/>
  <c r="G43" i="2"/>
  <c r="G57" i="2"/>
  <c r="F30" i="3"/>
  <c r="G29" i="3"/>
  <c r="M71" i="4"/>
  <c r="M85" i="4"/>
  <c r="N69" i="4"/>
  <c r="X137" i="4"/>
  <c r="N187" i="4"/>
  <c r="M188" i="4"/>
  <c r="N141" i="4"/>
  <c r="N6" i="4"/>
  <c r="N130" i="4"/>
  <c r="O127" i="4"/>
  <c r="M129" i="4"/>
  <c r="N128" i="4"/>
  <c r="Y213" i="4"/>
  <c r="Y214" i="4"/>
  <c r="AA120" i="4"/>
  <c r="Z121" i="4"/>
  <c r="Z126" i="4"/>
  <c r="Z122" i="4"/>
  <c r="Z136" i="4"/>
  <c r="Z134" i="4"/>
  <c r="X221" i="4"/>
  <c r="X217" i="4"/>
  <c r="Y135" i="4"/>
  <c r="Y133" i="4"/>
  <c r="N70" i="4"/>
  <c r="N71" i="4"/>
  <c r="N85" i="4"/>
  <c r="L73" i="4"/>
  <c r="M216" i="4"/>
  <c r="M222" i="4"/>
  <c r="N215" i="4"/>
  <c r="F39" i="3"/>
  <c r="E43" i="3"/>
  <c r="E64" i="3"/>
  <c r="S38" i="3"/>
  <c r="V21" i="3"/>
  <c r="U27" i="3"/>
  <c r="U23" i="3"/>
  <c r="U37" i="3"/>
  <c r="U22" i="3"/>
  <c r="U35" i="3"/>
  <c r="T36" i="3"/>
  <c r="T34" i="3"/>
  <c r="Q93" i="2"/>
  <c r="P185" i="2"/>
  <c r="P186" i="2"/>
  <c r="P193" i="2"/>
  <c r="Q98" i="2"/>
  <c r="Q106" i="2"/>
  <c r="G187" i="2"/>
  <c r="F188" i="2"/>
  <c r="F194" i="2"/>
  <c r="H42" i="2"/>
  <c r="I41" i="2"/>
  <c r="K189" i="2"/>
  <c r="H159" i="2"/>
  <c r="G160" i="2"/>
  <c r="G165" i="2"/>
  <c r="AE54" i="2"/>
  <c r="G102" i="2"/>
  <c r="G55" i="3"/>
  <c r="H99" i="2"/>
  <c r="H50" i="3"/>
  <c r="N110" i="2"/>
  <c r="S92" i="2"/>
  <c r="R93" i="2"/>
  <c r="R106" i="2"/>
  <c r="R98" i="2"/>
  <c r="R94" i="2"/>
  <c r="R108" i="2"/>
  <c r="E58" i="2"/>
  <c r="F45" i="2"/>
  <c r="R107" i="2"/>
  <c r="R105" i="2"/>
  <c r="Q185" i="2"/>
  <c r="Q186" i="2"/>
  <c r="Q94" i="2"/>
  <c r="Q108" i="2"/>
  <c r="Q107" i="2"/>
  <c r="Q105" i="2"/>
  <c r="M72" i="4"/>
  <c r="H43" i="2"/>
  <c r="H57" i="2"/>
  <c r="I49" i="3"/>
  <c r="I31" i="3"/>
  <c r="I54" i="3"/>
  <c r="I42" i="3"/>
  <c r="I59" i="3"/>
  <c r="J28" i="3"/>
  <c r="G30" i="3"/>
  <c r="H29" i="3"/>
  <c r="G44" i="2"/>
  <c r="H44" i="2"/>
  <c r="O69" i="4"/>
  <c r="O70" i="4"/>
  <c r="O71" i="4"/>
  <c r="O85" i="4"/>
  <c r="Y221" i="4"/>
  <c r="Y217" i="4"/>
  <c r="O215" i="4"/>
  <c r="N216" i="4"/>
  <c r="N222" i="4"/>
  <c r="N72" i="4"/>
  <c r="M73" i="4"/>
  <c r="Z135" i="4"/>
  <c r="Z133" i="4"/>
  <c r="Y137" i="4"/>
  <c r="Z213" i="4"/>
  <c r="Z214" i="4"/>
  <c r="AB120" i="4"/>
  <c r="AA134" i="4"/>
  <c r="AA126" i="4"/>
  <c r="AA122" i="4"/>
  <c r="AA136" i="4"/>
  <c r="AA121" i="4"/>
  <c r="O128" i="4"/>
  <c r="N129" i="4"/>
  <c r="O141" i="4"/>
  <c r="O6" i="4"/>
  <c r="O130" i="4"/>
  <c r="P127" i="4"/>
  <c r="N188" i="4"/>
  <c r="O187" i="4"/>
  <c r="G39" i="3"/>
  <c r="F43" i="3"/>
  <c r="F64" i="3"/>
  <c r="T38" i="3"/>
  <c r="U36" i="3"/>
  <c r="U34" i="3"/>
  <c r="W21" i="3"/>
  <c r="V22" i="3"/>
  <c r="V27" i="3"/>
  <c r="V23" i="3"/>
  <c r="V37" i="3"/>
  <c r="V35" i="3"/>
  <c r="Q109" i="2"/>
  <c r="Q193" i="2"/>
  <c r="R185" i="2"/>
  <c r="R186" i="2"/>
  <c r="I42" i="2"/>
  <c r="J41" i="2"/>
  <c r="H187" i="2"/>
  <c r="G188" i="2"/>
  <c r="G194" i="2"/>
  <c r="L189" i="2"/>
  <c r="H160" i="2"/>
  <c r="H165" i="2"/>
  <c r="I159" i="2"/>
  <c r="AF54" i="2"/>
  <c r="H102" i="2"/>
  <c r="H55" i="3"/>
  <c r="I99" i="2"/>
  <c r="I50" i="3"/>
  <c r="R109" i="2"/>
  <c r="O110" i="2"/>
  <c r="T92" i="2"/>
  <c r="S93" i="2"/>
  <c r="S106" i="2"/>
  <c r="S98" i="2"/>
  <c r="S94" i="2"/>
  <c r="S108" i="2"/>
  <c r="F58" i="2"/>
  <c r="S107" i="2"/>
  <c r="S105" i="2"/>
  <c r="G45" i="2"/>
  <c r="G58" i="2"/>
  <c r="K28" i="3"/>
  <c r="J42" i="3"/>
  <c r="J59" i="3"/>
  <c r="J49" i="3"/>
  <c r="J31" i="3"/>
  <c r="J54" i="3"/>
  <c r="H30" i="3"/>
  <c r="I29" i="3"/>
  <c r="P69" i="4"/>
  <c r="AA135" i="4"/>
  <c r="AA133" i="4"/>
  <c r="Z221" i="4"/>
  <c r="Z217" i="4"/>
  <c r="Z137" i="4"/>
  <c r="N73" i="4"/>
  <c r="O72" i="4"/>
  <c r="O216" i="4"/>
  <c r="O222" i="4"/>
  <c r="P215" i="4"/>
  <c r="P187" i="4"/>
  <c r="O188" i="4"/>
  <c r="P141" i="4"/>
  <c r="P6" i="4"/>
  <c r="P130" i="4"/>
  <c r="Q127" i="4"/>
  <c r="O129" i="4"/>
  <c r="P128" i="4"/>
  <c r="AA213" i="4"/>
  <c r="AA214" i="4"/>
  <c r="AC120" i="4"/>
  <c r="AB126" i="4"/>
  <c r="AB122" i="4"/>
  <c r="AB136" i="4"/>
  <c r="AB121" i="4"/>
  <c r="AB134" i="4"/>
  <c r="P70" i="4"/>
  <c r="Q69" i="4"/>
  <c r="H39" i="3"/>
  <c r="G43" i="3"/>
  <c r="G64" i="3"/>
  <c r="V36" i="3"/>
  <c r="V34" i="3"/>
  <c r="X21" i="3"/>
  <c r="W27" i="3"/>
  <c r="W23" i="3"/>
  <c r="W37" i="3"/>
  <c r="W22" i="3"/>
  <c r="W35" i="3"/>
  <c r="U38" i="3"/>
  <c r="I187" i="2"/>
  <c r="H188" i="2"/>
  <c r="H194" i="2"/>
  <c r="J42" i="2"/>
  <c r="K41" i="2"/>
  <c r="S185" i="2"/>
  <c r="S186" i="2"/>
  <c r="I43" i="2"/>
  <c r="I57" i="2"/>
  <c r="R193" i="2"/>
  <c r="M189" i="2"/>
  <c r="J159" i="2"/>
  <c r="I160" i="2"/>
  <c r="I165" i="2"/>
  <c r="AG54" i="2"/>
  <c r="J99" i="2"/>
  <c r="J50" i="3"/>
  <c r="I102" i="2"/>
  <c r="I55" i="3"/>
  <c r="S109" i="2"/>
  <c r="P110" i="2"/>
  <c r="U92" i="2"/>
  <c r="T106" i="2"/>
  <c r="T93" i="2"/>
  <c r="T98" i="2"/>
  <c r="T94" i="2"/>
  <c r="T108" i="2"/>
  <c r="H45" i="2"/>
  <c r="H58" i="2"/>
  <c r="T107" i="2"/>
  <c r="T105" i="2"/>
  <c r="K49" i="3"/>
  <c r="K31" i="3"/>
  <c r="K54" i="3"/>
  <c r="L28" i="3"/>
  <c r="K42" i="3"/>
  <c r="K59" i="3"/>
  <c r="I30" i="3"/>
  <c r="J29" i="3"/>
  <c r="P71" i="4"/>
  <c r="P85" i="4"/>
  <c r="Q215" i="4"/>
  <c r="P216" i="4"/>
  <c r="P222" i="4"/>
  <c r="AB213" i="4"/>
  <c r="AB214" i="4"/>
  <c r="AA221" i="4"/>
  <c r="AA217" i="4"/>
  <c r="P72" i="4"/>
  <c r="O73" i="4"/>
  <c r="Q70" i="4"/>
  <c r="Q71" i="4"/>
  <c r="Q85" i="4"/>
  <c r="AB135" i="4"/>
  <c r="AB133" i="4"/>
  <c r="AD120" i="4"/>
  <c r="AC126" i="4"/>
  <c r="AC122" i="4"/>
  <c r="AC136" i="4"/>
  <c r="AC121" i="4"/>
  <c r="AC134" i="4"/>
  <c r="Q128" i="4"/>
  <c r="P129" i="4"/>
  <c r="Q141" i="4"/>
  <c r="Q6" i="4"/>
  <c r="Q130" i="4"/>
  <c r="R127" i="4"/>
  <c r="P188" i="4"/>
  <c r="Q187" i="4"/>
  <c r="AA137" i="4"/>
  <c r="I39" i="3"/>
  <c r="H43" i="3"/>
  <c r="H64" i="3"/>
  <c r="V38" i="3"/>
  <c r="W36" i="3"/>
  <c r="W34" i="3"/>
  <c r="Y21" i="3"/>
  <c r="X35" i="3"/>
  <c r="X22" i="3"/>
  <c r="X27" i="3"/>
  <c r="X23" i="3"/>
  <c r="X37" i="3"/>
  <c r="S193" i="2"/>
  <c r="K42" i="2"/>
  <c r="L41" i="2"/>
  <c r="J187" i="2"/>
  <c r="I188" i="2"/>
  <c r="I194" i="2"/>
  <c r="T185" i="2"/>
  <c r="T186" i="2"/>
  <c r="J43" i="2"/>
  <c r="J57" i="2"/>
  <c r="I44" i="2"/>
  <c r="N189" i="2"/>
  <c r="J160" i="2"/>
  <c r="J165" i="2"/>
  <c r="K159" i="2"/>
  <c r="AH54" i="2"/>
  <c r="K99" i="2"/>
  <c r="J102" i="2"/>
  <c r="J55" i="3"/>
  <c r="T109" i="2"/>
  <c r="Q110" i="2"/>
  <c r="V92" i="2"/>
  <c r="U98" i="2"/>
  <c r="U94" i="2"/>
  <c r="U108" i="2"/>
  <c r="U93" i="2"/>
  <c r="U106" i="2"/>
  <c r="D113" i="2"/>
  <c r="I113" i="2"/>
  <c r="F113" i="2"/>
  <c r="C113" i="2"/>
  <c r="J113" i="2"/>
  <c r="H113" i="2"/>
  <c r="E113" i="2"/>
  <c r="G113" i="2"/>
  <c r="U107" i="2"/>
  <c r="U105" i="2"/>
  <c r="U109" i="2"/>
  <c r="J44" i="2"/>
  <c r="K43" i="2"/>
  <c r="K57" i="2"/>
  <c r="L49" i="3"/>
  <c r="L31" i="3"/>
  <c r="L54" i="3"/>
  <c r="M28" i="3"/>
  <c r="L42" i="3"/>
  <c r="L59" i="3"/>
  <c r="C60" i="3"/>
  <c r="C7" i="4"/>
  <c r="G60" i="3"/>
  <c r="G7" i="4"/>
  <c r="H60" i="3"/>
  <c r="H7" i="4"/>
  <c r="I60" i="3"/>
  <c r="I7" i="4"/>
  <c r="J30" i="3"/>
  <c r="K29" i="3"/>
  <c r="I45" i="2"/>
  <c r="E60" i="3"/>
  <c r="E7" i="4"/>
  <c r="J60" i="3"/>
  <c r="J7" i="4"/>
  <c r="F60" i="3"/>
  <c r="F7" i="4"/>
  <c r="D60" i="3"/>
  <c r="D7" i="4"/>
  <c r="K113" i="2"/>
  <c r="K50" i="3"/>
  <c r="R69" i="4"/>
  <c r="R70" i="4"/>
  <c r="R71" i="4"/>
  <c r="R85" i="4"/>
  <c r="R187" i="4"/>
  <c r="Q188" i="4"/>
  <c r="AC135" i="4"/>
  <c r="AC133" i="4"/>
  <c r="R141" i="4"/>
  <c r="R6" i="4"/>
  <c r="R130" i="4"/>
  <c r="S127" i="4"/>
  <c r="Q129" i="4"/>
  <c r="R128" i="4"/>
  <c r="AE120" i="4"/>
  <c r="AD121" i="4"/>
  <c r="AD126" i="4"/>
  <c r="AD122" i="4"/>
  <c r="AD136" i="4"/>
  <c r="AD134" i="4"/>
  <c r="P73" i="4"/>
  <c r="Q72" i="4"/>
  <c r="AC213" i="4"/>
  <c r="AC214" i="4"/>
  <c r="AB137" i="4"/>
  <c r="AB221" i="4"/>
  <c r="AB217" i="4"/>
  <c r="Q216" i="4"/>
  <c r="Q222" i="4"/>
  <c r="R215" i="4"/>
  <c r="I43" i="3"/>
  <c r="I64" i="3"/>
  <c r="J39" i="3"/>
  <c r="W38" i="3"/>
  <c r="X36" i="3"/>
  <c r="X34" i="3"/>
  <c r="Z21" i="3"/>
  <c r="Y35" i="3"/>
  <c r="Y27" i="3"/>
  <c r="Y23" i="3"/>
  <c r="Y37" i="3"/>
  <c r="Y22" i="3"/>
  <c r="U185" i="2"/>
  <c r="U186" i="2"/>
  <c r="J188" i="2"/>
  <c r="J194" i="2"/>
  <c r="K187" i="2"/>
  <c r="L42" i="2"/>
  <c r="M41" i="2"/>
  <c r="L43" i="2"/>
  <c r="L57" i="2"/>
  <c r="T193" i="2"/>
  <c r="O189" i="2"/>
  <c r="L159" i="2"/>
  <c r="K160" i="2"/>
  <c r="K165" i="2"/>
  <c r="AI54" i="2"/>
  <c r="L99" i="2"/>
  <c r="L50" i="3"/>
  <c r="K102" i="2"/>
  <c r="K55" i="3"/>
  <c r="B100" i="2"/>
  <c r="R110" i="2"/>
  <c r="W92" i="2"/>
  <c r="V106" i="2"/>
  <c r="V98" i="2"/>
  <c r="V94" i="2"/>
  <c r="V108" i="2"/>
  <c r="V93" i="2"/>
  <c r="I58" i="2"/>
  <c r="J45" i="2"/>
  <c r="J58" i="2"/>
  <c r="V107" i="2"/>
  <c r="V105" i="2"/>
  <c r="M42" i="3"/>
  <c r="M59" i="3"/>
  <c r="M31" i="3"/>
  <c r="M54" i="3"/>
  <c r="M49" i="3"/>
  <c r="N28" i="3"/>
  <c r="K44" i="2"/>
  <c r="L44" i="2"/>
  <c r="K60" i="3"/>
  <c r="K7" i="4"/>
  <c r="K30" i="3"/>
  <c r="L29" i="3"/>
  <c r="S69" i="4"/>
  <c r="AD213" i="4"/>
  <c r="AD214" i="4"/>
  <c r="AF120" i="4"/>
  <c r="AE121" i="4"/>
  <c r="AE134" i="4"/>
  <c r="AE126" i="4"/>
  <c r="AE122" i="4"/>
  <c r="AE136" i="4"/>
  <c r="S70" i="4"/>
  <c r="S71" i="4"/>
  <c r="S85" i="4"/>
  <c r="AC221" i="4"/>
  <c r="AC217" i="4"/>
  <c r="S215" i="4"/>
  <c r="R216" i="4"/>
  <c r="R222" i="4"/>
  <c r="R72" i="4"/>
  <c r="Q73" i="4"/>
  <c r="AD135" i="4"/>
  <c r="AD133" i="4"/>
  <c r="S128" i="4"/>
  <c r="R129" i="4"/>
  <c r="S141" i="4"/>
  <c r="S6" i="4"/>
  <c r="S130" i="4"/>
  <c r="T127" i="4"/>
  <c r="AC137" i="4"/>
  <c r="R188" i="4"/>
  <c r="S187" i="4"/>
  <c r="J43" i="3"/>
  <c r="J64" i="3"/>
  <c r="K39" i="3"/>
  <c r="Y36" i="3"/>
  <c r="Y34" i="3"/>
  <c r="AA21" i="3"/>
  <c r="Z27" i="3"/>
  <c r="Z23" i="3"/>
  <c r="Z37" i="3"/>
  <c r="Z22" i="3"/>
  <c r="Z35" i="3"/>
  <c r="X38" i="3"/>
  <c r="L187" i="2"/>
  <c r="K188" i="2"/>
  <c r="K194" i="2"/>
  <c r="U193" i="2"/>
  <c r="V185" i="2"/>
  <c r="V186" i="2"/>
  <c r="M42" i="2"/>
  <c r="N41" i="2"/>
  <c r="P189" i="2"/>
  <c r="L160" i="2"/>
  <c r="L165" i="2"/>
  <c r="M159" i="2"/>
  <c r="AJ54" i="2"/>
  <c r="L102" i="2"/>
  <c r="L55" i="3"/>
  <c r="M99" i="2"/>
  <c r="M50" i="3"/>
  <c r="L113" i="2"/>
  <c r="C100" i="2"/>
  <c r="B101" i="2"/>
  <c r="B114" i="2"/>
  <c r="V109" i="2"/>
  <c r="S110" i="2"/>
  <c r="X92" i="2"/>
  <c r="W106" i="2"/>
  <c r="W98" i="2"/>
  <c r="W94" i="2"/>
  <c r="W108" i="2"/>
  <c r="W93" i="2"/>
  <c r="K45" i="2"/>
  <c r="W107" i="2"/>
  <c r="W105" i="2"/>
  <c r="W109" i="2"/>
  <c r="N42" i="3"/>
  <c r="N59" i="3"/>
  <c r="N31" i="3"/>
  <c r="N54" i="3"/>
  <c r="N49" i="3"/>
  <c r="O28" i="3"/>
  <c r="L30" i="3"/>
  <c r="M29" i="3"/>
  <c r="B65" i="3"/>
  <c r="B12" i="4"/>
  <c r="L60" i="3"/>
  <c r="L7" i="4"/>
  <c r="T69" i="4"/>
  <c r="T141" i="4"/>
  <c r="T6" i="4"/>
  <c r="T130" i="4"/>
  <c r="U127" i="4"/>
  <c r="S129" i="4"/>
  <c r="T128" i="4"/>
  <c r="T70" i="4"/>
  <c r="T71" i="4"/>
  <c r="T85" i="4"/>
  <c r="U69" i="4"/>
  <c r="AG120" i="4"/>
  <c r="AF126" i="4"/>
  <c r="AF122" i="4"/>
  <c r="AF136" i="4"/>
  <c r="AF134" i="4"/>
  <c r="AF121" i="4"/>
  <c r="T187" i="4"/>
  <c r="S188" i="4"/>
  <c r="AD137" i="4"/>
  <c r="R73" i="4"/>
  <c r="S72" i="4"/>
  <c r="S216" i="4"/>
  <c r="S222" i="4"/>
  <c r="T215" i="4"/>
  <c r="AE213" i="4"/>
  <c r="AE214" i="4"/>
  <c r="AE135" i="4"/>
  <c r="AE133" i="4"/>
  <c r="AD221" i="4"/>
  <c r="AD217" i="4"/>
  <c r="L39" i="3"/>
  <c r="K43" i="3"/>
  <c r="K64" i="3"/>
  <c r="Y38" i="3"/>
  <c r="Z36" i="3"/>
  <c r="Z34" i="3"/>
  <c r="AB21" i="3"/>
  <c r="AA35" i="3"/>
  <c r="AA27" i="3"/>
  <c r="AA23" i="3"/>
  <c r="AA37" i="3"/>
  <c r="AA22" i="3"/>
  <c r="W185" i="2"/>
  <c r="W186" i="2"/>
  <c r="M43" i="2"/>
  <c r="M187" i="2"/>
  <c r="L188" i="2"/>
  <c r="L194" i="2"/>
  <c r="N42" i="2"/>
  <c r="O41" i="2"/>
  <c r="V193" i="2"/>
  <c r="Q189" i="2"/>
  <c r="M160" i="2"/>
  <c r="M165" i="2"/>
  <c r="N159" i="2"/>
  <c r="AK54" i="2"/>
  <c r="N99" i="2"/>
  <c r="N50" i="3"/>
  <c r="M102" i="2"/>
  <c r="M55" i="3"/>
  <c r="M113" i="2"/>
  <c r="C101" i="2"/>
  <c r="C114" i="2"/>
  <c r="D100" i="2"/>
  <c r="T110" i="2"/>
  <c r="Y92" i="2"/>
  <c r="X106" i="2"/>
  <c r="X93" i="2"/>
  <c r="X98" i="2"/>
  <c r="X94" i="2"/>
  <c r="X108" i="2"/>
  <c r="K58" i="2"/>
  <c r="L45" i="2"/>
  <c r="L58" i="2"/>
  <c r="X107" i="2"/>
  <c r="X105" i="2"/>
  <c r="X109" i="2"/>
  <c r="O42" i="3"/>
  <c r="O59" i="3"/>
  <c r="O31" i="3"/>
  <c r="O54" i="3"/>
  <c r="O49" i="3"/>
  <c r="P28" i="3"/>
  <c r="M30" i="3"/>
  <c r="N29" i="3"/>
  <c r="C65" i="3"/>
  <c r="C12" i="4"/>
  <c r="M60" i="3"/>
  <c r="M7" i="4"/>
  <c r="AE221" i="4"/>
  <c r="AE217" i="4"/>
  <c r="AF213" i="4"/>
  <c r="AF214" i="4"/>
  <c r="U70" i="4"/>
  <c r="U71" i="4"/>
  <c r="U85" i="4"/>
  <c r="AF135" i="4"/>
  <c r="AF133" i="4"/>
  <c r="AE137" i="4"/>
  <c r="U215" i="4"/>
  <c r="T216" i="4"/>
  <c r="T222" i="4"/>
  <c r="T72" i="4"/>
  <c r="S73" i="4"/>
  <c r="T188" i="4"/>
  <c r="U187" i="4"/>
  <c r="AH120" i="4"/>
  <c r="AG134" i="4"/>
  <c r="AG126" i="4"/>
  <c r="AG122" i="4"/>
  <c r="AG136" i="4"/>
  <c r="AG121" i="4"/>
  <c r="U128" i="4"/>
  <c r="T129" i="4"/>
  <c r="U141" i="4"/>
  <c r="U6" i="4"/>
  <c r="U130" i="4"/>
  <c r="V127" i="4"/>
  <c r="Z38" i="3"/>
  <c r="M39" i="3"/>
  <c r="L43" i="3"/>
  <c r="L64" i="3"/>
  <c r="AC21" i="3"/>
  <c r="AB27" i="3"/>
  <c r="AB23" i="3"/>
  <c r="AB37" i="3"/>
  <c r="AB22" i="3"/>
  <c r="AB35" i="3"/>
  <c r="AA36" i="3"/>
  <c r="AA34" i="3"/>
  <c r="O42" i="2"/>
  <c r="P41" i="2"/>
  <c r="N187" i="2"/>
  <c r="M188" i="2"/>
  <c r="M194" i="2"/>
  <c r="W193" i="2"/>
  <c r="X185" i="2"/>
  <c r="X186" i="2"/>
  <c r="N43" i="2"/>
  <c r="N57" i="2"/>
  <c r="M57" i="2"/>
  <c r="M44" i="2"/>
  <c r="N44" i="2"/>
  <c r="R189" i="2"/>
  <c r="Z92" i="2"/>
  <c r="N160" i="2"/>
  <c r="N165" i="2"/>
  <c r="O159" i="2"/>
  <c r="O99" i="2"/>
  <c r="O50" i="3"/>
  <c r="N102" i="2"/>
  <c r="N55" i="3"/>
  <c r="N113" i="2"/>
  <c r="E100" i="2"/>
  <c r="D101" i="2"/>
  <c r="D114" i="2"/>
  <c r="U110" i="2"/>
  <c r="Y106" i="2"/>
  <c r="Y93" i="2"/>
  <c r="Y98" i="2"/>
  <c r="Y94" i="2"/>
  <c r="Y108" i="2"/>
  <c r="N45" i="2"/>
  <c r="N58" i="2"/>
  <c r="M45" i="2"/>
  <c r="M58" i="2"/>
  <c r="Y107" i="2"/>
  <c r="Y105" i="2"/>
  <c r="P49" i="3"/>
  <c r="Q28" i="3"/>
  <c r="P42" i="3"/>
  <c r="P59" i="3"/>
  <c r="P31" i="3"/>
  <c r="P54" i="3"/>
  <c r="D65" i="3"/>
  <c r="D12" i="4"/>
  <c r="N60" i="3"/>
  <c r="N7" i="4"/>
  <c r="N30" i="3"/>
  <c r="O29" i="3"/>
  <c r="V69" i="4"/>
  <c r="AF137" i="4"/>
  <c r="AG135" i="4"/>
  <c r="AG133" i="4"/>
  <c r="V187" i="4"/>
  <c r="U188" i="4"/>
  <c r="V70" i="4"/>
  <c r="V71" i="4"/>
  <c r="V85" i="4"/>
  <c r="V141" i="4"/>
  <c r="V6" i="4"/>
  <c r="V130" i="4"/>
  <c r="W127" i="4"/>
  <c r="U129" i="4"/>
  <c r="V128" i="4"/>
  <c r="AG213" i="4"/>
  <c r="AG214" i="4"/>
  <c r="AI120" i="4"/>
  <c r="AH121" i="4"/>
  <c r="AH126" i="4"/>
  <c r="AH122" i="4"/>
  <c r="AH136" i="4"/>
  <c r="AH134" i="4"/>
  <c r="T73" i="4"/>
  <c r="U72" i="4"/>
  <c r="U216" i="4"/>
  <c r="U222" i="4"/>
  <c r="V215" i="4"/>
  <c r="AF221" i="4"/>
  <c r="AF217" i="4"/>
  <c r="N39" i="3"/>
  <c r="M43" i="3"/>
  <c r="M64" i="3"/>
  <c r="AA38" i="3"/>
  <c r="AB36" i="3"/>
  <c r="AB34" i="3"/>
  <c r="AD21" i="3"/>
  <c r="AC22" i="3"/>
  <c r="AC35" i="3"/>
  <c r="AC27" i="3"/>
  <c r="AC23" i="3"/>
  <c r="AC37" i="3"/>
  <c r="Z93" i="2"/>
  <c r="Z106" i="2"/>
  <c r="AA92" i="2"/>
  <c r="Z98" i="2"/>
  <c r="Y185" i="2"/>
  <c r="Y186" i="2"/>
  <c r="O44" i="2"/>
  <c r="O45" i="2"/>
  <c r="O58" i="2"/>
  <c r="X193" i="2"/>
  <c r="P42" i="2"/>
  <c r="Q41" i="2"/>
  <c r="O187" i="2"/>
  <c r="N188" i="2"/>
  <c r="N194" i="2"/>
  <c r="O43" i="2"/>
  <c r="O57" i="2"/>
  <c r="S189" i="2"/>
  <c r="O160" i="2"/>
  <c r="O165" i="2"/>
  <c r="P159" i="2"/>
  <c r="AB92" i="2"/>
  <c r="P99" i="2"/>
  <c r="P50" i="3"/>
  <c r="O102" i="2"/>
  <c r="O55" i="3"/>
  <c r="O113" i="2"/>
  <c r="Y109" i="2"/>
  <c r="E101" i="2"/>
  <c r="E114" i="2"/>
  <c r="F100" i="2"/>
  <c r="V110" i="2"/>
  <c r="Z185" i="2"/>
  <c r="Z186" i="2"/>
  <c r="Z193" i="2"/>
  <c r="Z94" i="2"/>
  <c r="Z108" i="2"/>
  <c r="Z107" i="2"/>
  <c r="Z105" i="2"/>
  <c r="Z109" i="2"/>
  <c r="Q42" i="3"/>
  <c r="Q59" i="3"/>
  <c r="Q31" i="3"/>
  <c r="Q54" i="3"/>
  <c r="Q49" i="3"/>
  <c r="R28" i="3"/>
  <c r="O30" i="3"/>
  <c r="P29" i="3"/>
  <c r="E65" i="3"/>
  <c r="E12" i="4"/>
  <c r="O60" i="3"/>
  <c r="O7" i="4"/>
  <c r="W69" i="4"/>
  <c r="W215" i="4"/>
  <c r="V216" i="4"/>
  <c r="V222" i="4"/>
  <c r="V72" i="4"/>
  <c r="U73" i="4"/>
  <c r="AH135" i="4"/>
  <c r="AH133" i="4"/>
  <c r="AG221" i="4"/>
  <c r="AG217" i="4"/>
  <c r="W70" i="4"/>
  <c r="W71" i="4"/>
  <c r="W85" i="4"/>
  <c r="V188" i="4"/>
  <c r="W187" i="4"/>
  <c r="AH213" i="4"/>
  <c r="AH214" i="4"/>
  <c r="AJ120" i="4"/>
  <c r="AI134" i="4"/>
  <c r="AI126" i="4"/>
  <c r="AI122" i="4"/>
  <c r="AI136" i="4"/>
  <c r="AI121" i="4"/>
  <c r="W128" i="4"/>
  <c r="V129" i="4"/>
  <c r="W141" i="4"/>
  <c r="W6" i="4"/>
  <c r="W130" i="4"/>
  <c r="X127" i="4"/>
  <c r="AG137" i="4"/>
  <c r="O39" i="3"/>
  <c r="N43" i="3"/>
  <c r="N64" i="3"/>
  <c r="AC36" i="3"/>
  <c r="AC34" i="3"/>
  <c r="AE21" i="3"/>
  <c r="AD35" i="3"/>
  <c r="AD22" i="3"/>
  <c r="AD27" i="3"/>
  <c r="AD23" i="3"/>
  <c r="AD37" i="3"/>
  <c r="AB38" i="3"/>
  <c r="AA98" i="2"/>
  <c r="AA106" i="2"/>
  <c r="AA93" i="2"/>
  <c r="Q42" i="2"/>
  <c r="Q43" i="2"/>
  <c r="Q57" i="2"/>
  <c r="Y193" i="2"/>
  <c r="P187" i="2"/>
  <c r="O188" i="2"/>
  <c r="O194" i="2"/>
  <c r="P43" i="2"/>
  <c r="P57" i="2"/>
  <c r="T189" i="2"/>
  <c r="P160" i="2"/>
  <c r="P165" i="2"/>
  <c r="Q159" i="2"/>
  <c r="AC92" i="2"/>
  <c r="AB93" i="2"/>
  <c r="AB98" i="2"/>
  <c r="AB106" i="2"/>
  <c r="Q99" i="2"/>
  <c r="Q50" i="3"/>
  <c r="P113" i="2"/>
  <c r="P102" i="2"/>
  <c r="P55" i="3"/>
  <c r="G100" i="2"/>
  <c r="F101" i="2"/>
  <c r="F114" i="2"/>
  <c r="W110" i="2"/>
  <c r="AB185" i="2"/>
  <c r="AB186" i="2"/>
  <c r="AB193" i="2"/>
  <c r="AB94" i="2"/>
  <c r="AB108" i="2"/>
  <c r="AA107" i="2"/>
  <c r="AA105" i="2"/>
  <c r="AA109" i="2"/>
  <c r="AA185" i="2"/>
  <c r="AA186" i="2"/>
  <c r="AA193" i="2"/>
  <c r="AA94" i="2"/>
  <c r="AA108" i="2"/>
  <c r="AB107" i="2"/>
  <c r="AB105" i="2"/>
  <c r="AB109" i="2"/>
  <c r="X69" i="4"/>
  <c r="R42" i="3"/>
  <c r="R59" i="3"/>
  <c r="R31" i="3"/>
  <c r="R54" i="3"/>
  <c r="R49" i="3"/>
  <c r="S28" i="3"/>
  <c r="P30" i="3"/>
  <c r="Q29" i="3"/>
  <c r="F65" i="3"/>
  <c r="F12" i="4"/>
  <c r="P60" i="3"/>
  <c r="P7" i="4"/>
  <c r="X141" i="4"/>
  <c r="X6" i="4"/>
  <c r="X130" i="4"/>
  <c r="Y127" i="4"/>
  <c r="W129" i="4"/>
  <c r="X128" i="4"/>
  <c r="AI213" i="4"/>
  <c r="AI214" i="4"/>
  <c r="AK120" i="4"/>
  <c r="AJ126" i="4"/>
  <c r="AJ122" i="4"/>
  <c r="AJ136" i="4"/>
  <c r="AJ134" i="4"/>
  <c r="AJ121" i="4"/>
  <c r="X187" i="4"/>
  <c r="W188" i="4"/>
  <c r="X70" i="4"/>
  <c r="X71" i="4"/>
  <c r="X85" i="4"/>
  <c r="AI135" i="4"/>
  <c r="AI133" i="4"/>
  <c r="AI137" i="4"/>
  <c r="AH221" i="4"/>
  <c r="AH217" i="4"/>
  <c r="AH137" i="4"/>
  <c r="V73" i="4"/>
  <c r="W72" i="4"/>
  <c r="W216" i="4"/>
  <c r="W222" i="4"/>
  <c r="X215" i="4"/>
  <c r="AC38" i="3"/>
  <c r="P39" i="3"/>
  <c r="O43" i="3"/>
  <c r="O64" i="3"/>
  <c r="AF21" i="3"/>
  <c r="AE27" i="3"/>
  <c r="AE23" i="3"/>
  <c r="AE37" i="3"/>
  <c r="AE22" i="3"/>
  <c r="AE35" i="3"/>
  <c r="AD36" i="3"/>
  <c r="AD34" i="3"/>
  <c r="P44" i="2"/>
  <c r="Q187" i="2"/>
  <c r="P188" i="2"/>
  <c r="P194" i="2"/>
  <c r="R41" i="2"/>
  <c r="U189" i="2"/>
  <c r="R159" i="2"/>
  <c r="Q160" i="2"/>
  <c r="Q165" i="2"/>
  <c r="AD92" i="2"/>
  <c r="AC106" i="2"/>
  <c r="AC93" i="2"/>
  <c r="AC98" i="2"/>
  <c r="R99" i="2"/>
  <c r="R50" i="3"/>
  <c r="Q113" i="2"/>
  <c r="Q102" i="2"/>
  <c r="Q55" i="3"/>
  <c r="G101" i="2"/>
  <c r="G114" i="2"/>
  <c r="H100" i="2"/>
  <c r="X110" i="2"/>
  <c r="AC185" i="2"/>
  <c r="AC186" i="2"/>
  <c r="AC193" i="2"/>
  <c r="AC94" i="2"/>
  <c r="AC108" i="2"/>
  <c r="AC107" i="2"/>
  <c r="AC105" i="2"/>
  <c r="S49" i="3"/>
  <c r="T28" i="3"/>
  <c r="S31" i="3"/>
  <c r="S54" i="3"/>
  <c r="S42" i="3"/>
  <c r="S59" i="3"/>
  <c r="Q30" i="3"/>
  <c r="R29" i="3"/>
  <c r="G65" i="3"/>
  <c r="G12" i="4"/>
  <c r="Q60" i="3"/>
  <c r="Q7" i="4"/>
  <c r="Y69" i="4"/>
  <c r="AJ135" i="4"/>
  <c r="AJ133" i="4"/>
  <c r="AJ213" i="4"/>
  <c r="AJ214" i="4"/>
  <c r="AI221" i="4"/>
  <c r="AI217" i="4"/>
  <c r="Y215" i="4"/>
  <c r="X216" i="4"/>
  <c r="X222" i="4"/>
  <c r="X72" i="4"/>
  <c r="W73" i="4"/>
  <c r="Y70" i="4"/>
  <c r="Y71" i="4"/>
  <c r="Y85" i="4"/>
  <c r="Z69" i="4"/>
  <c r="X188" i="4"/>
  <c r="Y187" i="4"/>
  <c r="AK134" i="4"/>
  <c r="AK126" i="4"/>
  <c r="AK122" i="4"/>
  <c r="AK136" i="4"/>
  <c r="AK121" i="4"/>
  <c r="Y128" i="4"/>
  <c r="X129" i="4"/>
  <c r="Y141" i="4"/>
  <c r="Y6" i="4"/>
  <c r="Y130" i="4"/>
  <c r="Z127" i="4"/>
  <c r="Q39" i="3"/>
  <c r="P43" i="3"/>
  <c r="P64" i="3"/>
  <c r="AG21" i="3"/>
  <c r="AF35" i="3"/>
  <c r="AF27" i="3"/>
  <c r="AF23" i="3"/>
  <c r="AF37" i="3"/>
  <c r="AF22" i="3"/>
  <c r="AD38" i="3"/>
  <c r="AE36" i="3"/>
  <c r="AE34" i="3"/>
  <c r="Q44" i="2"/>
  <c r="P45" i="2"/>
  <c r="P58" i="2"/>
  <c r="R42" i="2"/>
  <c r="S41" i="2"/>
  <c r="R187" i="2"/>
  <c r="Q188" i="2"/>
  <c r="Q194" i="2"/>
  <c r="V189" i="2"/>
  <c r="S159" i="2"/>
  <c r="R160" i="2"/>
  <c r="R165" i="2"/>
  <c r="AC109" i="2"/>
  <c r="AE92" i="2"/>
  <c r="AD93" i="2"/>
  <c r="AD98" i="2"/>
  <c r="AD106" i="2"/>
  <c r="R102" i="2"/>
  <c r="R55" i="3"/>
  <c r="S99" i="2"/>
  <c r="S50" i="3"/>
  <c r="R113" i="2"/>
  <c r="H101" i="2"/>
  <c r="H114" i="2"/>
  <c r="I100" i="2"/>
  <c r="Y110" i="2"/>
  <c r="Z110" i="2"/>
  <c r="AA110" i="2"/>
  <c r="AB110" i="2"/>
  <c r="AD107" i="2"/>
  <c r="AD105" i="2"/>
  <c r="AD109" i="2"/>
  <c r="AD185" i="2"/>
  <c r="AD186" i="2"/>
  <c r="AD193" i="2"/>
  <c r="AD94" i="2"/>
  <c r="AD108" i="2"/>
  <c r="T49" i="3"/>
  <c r="T31" i="3"/>
  <c r="T54" i="3"/>
  <c r="U28" i="3"/>
  <c r="T42" i="3"/>
  <c r="T59" i="3"/>
  <c r="R30" i="3"/>
  <c r="S29" i="3"/>
  <c r="H65" i="3"/>
  <c r="H12" i="4"/>
  <c r="R60" i="3"/>
  <c r="R7" i="4"/>
  <c r="AK135" i="4"/>
  <c r="AK133" i="4"/>
  <c r="AJ221" i="4"/>
  <c r="AJ217" i="4"/>
  <c r="Z141" i="4"/>
  <c r="Z6" i="4"/>
  <c r="Z130" i="4"/>
  <c r="AA127" i="4"/>
  <c r="Y129" i="4"/>
  <c r="Z128" i="4"/>
  <c r="AK213" i="4"/>
  <c r="AK214" i="4"/>
  <c r="Z187" i="4"/>
  <c r="Y188" i="4"/>
  <c r="Z70" i="4"/>
  <c r="Z71" i="4"/>
  <c r="Z85" i="4"/>
  <c r="X73" i="4"/>
  <c r="Y72" i="4"/>
  <c r="Y216" i="4"/>
  <c r="Y222" i="4"/>
  <c r="Z215" i="4"/>
  <c r="AJ137" i="4"/>
  <c r="AC110" i="2"/>
  <c r="R39" i="3"/>
  <c r="Q43" i="3"/>
  <c r="Q64" i="3"/>
  <c r="AE38" i="3"/>
  <c r="AF36" i="3"/>
  <c r="AF34" i="3"/>
  <c r="AH21" i="3"/>
  <c r="AG27" i="3"/>
  <c r="AG23" i="3"/>
  <c r="AG37" i="3"/>
  <c r="AG22" i="3"/>
  <c r="AG35" i="3"/>
  <c r="S187" i="2"/>
  <c r="R188" i="2"/>
  <c r="R194" i="2"/>
  <c r="R43" i="2"/>
  <c r="R57" i="2"/>
  <c r="Q45" i="2"/>
  <c r="Q58" i="2"/>
  <c r="S42" i="2"/>
  <c r="T41" i="2"/>
  <c r="W189" i="2"/>
  <c r="S160" i="2"/>
  <c r="S165" i="2"/>
  <c r="T159" i="2"/>
  <c r="AF92" i="2"/>
  <c r="AE93" i="2"/>
  <c r="AE98" i="2"/>
  <c r="AE106" i="2"/>
  <c r="S102" i="2"/>
  <c r="S55" i="3"/>
  <c r="T99" i="2"/>
  <c r="T50" i="3"/>
  <c r="S113" i="2"/>
  <c r="I101" i="2"/>
  <c r="I114" i="2"/>
  <c r="J100" i="2"/>
  <c r="AE107" i="2"/>
  <c r="AE105" i="2"/>
  <c r="AE185" i="2"/>
  <c r="AE186" i="2"/>
  <c r="AE193" i="2"/>
  <c r="AE94" i="2"/>
  <c r="AE108" i="2"/>
  <c r="U49" i="3"/>
  <c r="U31" i="3"/>
  <c r="U54" i="3"/>
  <c r="V28" i="3"/>
  <c r="U42" i="3"/>
  <c r="U59" i="3"/>
  <c r="S60" i="3"/>
  <c r="S7" i="4"/>
  <c r="S30" i="3"/>
  <c r="T29" i="3"/>
  <c r="I65" i="3"/>
  <c r="I12" i="4"/>
  <c r="S43" i="2"/>
  <c r="S57" i="2"/>
  <c r="R44" i="2"/>
  <c r="AA141" i="4"/>
  <c r="AA6" i="4"/>
  <c r="AA130" i="4"/>
  <c r="AB127" i="4"/>
  <c r="AA215" i="4"/>
  <c r="Z216" i="4"/>
  <c r="Z222" i="4"/>
  <c r="Z72" i="4"/>
  <c r="Y73" i="4"/>
  <c r="AA69" i="4"/>
  <c r="Z188" i="4"/>
  <c r="AA187" i="4"/>
  <c r="AA128" i="4"/>
  <c r="Z129" i="4"/>
  <c r="AK221" i="4"/>
  <c r="AK217" i="4"/>
  <c r="AK137" i="4"/>
  <c r="S39" i="3"/>
  <c r="R43" i="3"/>
  <c r="R64" i="3"/>
  <c r="AI21" i="3"/>
  <c r="AH27" i="3"/>
  <c r="AH23" i="3"/>
  <c r="AH37" i="3"/>
  <c r="AH35" i="3"/>
  <c r="AH22" i="3"/>
  <c r="AG36" i="3"/>
  <c r="AG34" i="3"/>
  <c r="AF38" i="3"/>
  <c r="S44" i="2"/>
  <c r="R45" i="2"/>
  <c r="R58" i="2"/>
  <c r="T42" i="2"/>
  <c r="U41" i="2"/>
  <c r="T187" i="2"/>
  <c r="S188" i="2"/>
  <c r="S194" i="2"/>
  <c r="AD110" i="2"/>
  <c r="X189" i="2"/>
  <c r="T160" i="2"/>
  <c r="T165" i="2"/>
  <c r="U159" i="2"/>
  <c r="AE109" i="2"/>
  <c r="AG92" i="2"/>
  <c r="AF93" i="2"/>
  <c r="AF106" i="2"/>
  <c r="AF98" i="2"/>
  <c r="T102" i="2"/>
  <c r="T55" i="3"/>
  <c r="U99" i="2"/>
  <c r="U50" i="3"/>
  <c r="T113" i="2"/>
  <c r="J101" i="2"/>
  <c r="J114" i="2"/>
  <c r="K100" i="2"/>
  <c r="AF185" i="2"/>
  <c r="AF186" i="2"/>
  <c r="AF193" i="2"/>
  <c r="AF94" i="2"/>
  <c r="AF108" i="2"/>
  <c r="AF107" i="2"/>
  <c r="AF105" i="2"/>
  <c r="V49" i="3"/>
  <c r="W28" i="3"/>
  <c r="V42" i="3"/>
  <c r="V59" i="3"/>
  <c r="V31" i="3"/>
  <c r="V54" i="3"/>
  <c r="T60" i="3"/>
  <c r="T7" i="4"/>
  <c r="T43" i="2"/>
  <c r="T57" i="2"/>
  <c r="T30" i="3"/>
  <c r="U29" i="3"/>
  <c r="J65" i="3"/>
  <c r="J12" i="4"/>
  <c r="AB187" i="4"/>
  <c r="AA188" i="4"/>
  <c r="Z73" i="4"/>
  <c r="AA70" i="4"/>
  <c r="AA71" i="4"/>
  <c r="AA85" i="4"/>
  <c r="AA216" i="4"/>
  <c r="AA222" i="4"/>
  <c r="AB215" i="4"/>
  <c r="AA129" i="4"/>
  <c r="AB128" i="4"/>
  <c r="AB141" i="4"/>
  <c r="AB6" i="4"/>
  <c r="AB130" i="4"/>
  <c r="AC127" i="4"/>
  <c r="T39" i="3"/>
  <c r="S43" i="3"/>
  <c r="S64" i="3"/>
  <c r="AH36" i="3"/>
  <c r="AH34" i="3"/>
  <c r="AG38" i="3"/>
  <c r="AJ21" i="3"/>
  <c r="AI22" i="3"/>
  <c r="AI27" i="3"/>
  <c r="AI23" i="3"/>
  <c r="AI37" i="3"/>
  <c r="AI35" i="3"/>
  <c r="U187" i="2"/>
  <c r="T188" i="2"/>
  <c r="T194" i="2"/>
  <c r="U42" i="2"/>
  <c r="V41" i="2"/>
  <c r="T44" i="2"/>
  <c r="S45" i="2"/>
  <c r="S58" i="2"/>
  <c r="AE110" i="2"/>
  <c r="Y189" i="2"/>
  <c r="U160" i="2"/>
  <c r="U165" i="2"/>
  <c r="V159" i="2"/>
  <c r="AF109" i="2"/>
  <c r="AH92" i="2"/>
  <c r="AG106" i="2"/>
  <c r="AG98" i="2"/>
  <c r="AG93" i="2"/>
  <c r="U102" i="2"/>
  <c r="U55" i="3"/>
  <c r="V99" i="2"/>
  <c r="V50" i="3"/>
  <c r="U113" i="2"/>
  <c r="L100" i="2"/>
  <c r="K101" i="2"/>
  <c r="K114" i="2"/>
  <c r="AG185" i="2"/>
  <c r="AG186" i="2"/>
  <c r="AG193" i="2"/>
  <c r="AG94" i="2"/>
  <c r="AG108" i="2"/>
  <c r="AG107" i="2"/>
  <c r="AG105" i="2"/>
  <c r="W49" i="3"/>
  <c r="W31" i="3"/>
  <c r="W54" i="3"/>
  <c r="X28" i="3"/>
  <c r="W42" i="3"/>
  <c r="W59" i="3"/>
  <c r="K65" i="3"/>
  <c r="K12" i="4"/>
  <c r="U60" i="3"/>
  <c r="U7" i="4"/>
  <c r="U30" i="3"/>
  <c r="V29" i="3"/>
  <c r="AB69" i="4"/>
  <c r="AC141" i="4"/>
  <c r="AC6" i="4"/>
  <c r="AC130" i="4"/>
  <c r="AD127" i="4"/>
  <c r="AA72" i="4"/>
  <c r="AC128" i="4"/>
  <c r="AB129" i="4"/>
  <c r="AC215" i="4"/>
  <c r="AB216" i="4"/>
  <c r="AB222" i="4"/>
  <c r="AB70" i="4"/>
  <c r="AB71" i="4"/>
  <c r="AB85" i="4"/>
  <c r="AB188" i="4"/>
  <c r="AC187" i="4"/>
  <c r="U39" i="3"/>
  <c r="T43" i="3"/>
  <c r="T64" i="3"/>
  <c r="AH38" i="3"/>
  <c r="AI36" i="3"/>
  <c r="AI34" i="3"/>
  <c r="AK21" i="3"/>
  <c r="AJ35" i="3"/>
  <c r="AJ22" i="3"/>
  <c r="AJ27" i="3"/>
  <c r="AJ23" i="3"/>
  <c r="AJ37" i="3"/>
  <c r="V42" i="2"/>
  <c r="V43" i="2"/>
  <c r="V57" i="2"/>
  <c r="T45" i="2"/>
  <c r="T58" i="2"/>
  <c r="U43" i="2"/>
  <c r="U57" i="2"/>
  <c r="V187" i="2"/>
  <c r="U188" i="2"/>
  <c r="U194" i="2"/>
  <c r="AF110" i="2"/>
  <c r="Z189" i="2"/>
  <c r="V160" i="2"/>
  <c r="V165" i="2"/>
  <c r="W159" i="2"/>
  <c r="AG109" i="2"/>
  <c r="AI92" i="2"/>
  <c r="AH93" i="2"/>
  <c r="AH106" i="2"/>
  <c r="AH98" i="2"/>
  <c r="V102" i="2"/>
  <c r="V55" i="3"/>
  <c r="W99" i="2"/>
  <c r="W50" i="3"/>
  <c r="V113" i="2"/>
  <c r="M100" i="2"/>
  <c r="L101" i="2"/>
  <c r="L114" i="2"/>
  <c r="AH107" i="2"/>
  <c r="AH105" i="2"/>
  <c r="AH185" i="2"/>
  <c r="AH186" i="2"/>
  <c r="AH193" i="2"/>
  <c r="AH94" i="2"/>
  <c r="AH108" i="2"/>
  <c r="AC69" i="4"/>
  <c r="W41" i="2"/>
  <c r="X49" i="3"/>
  <c r="Y28" i="3"/>
  <c r="X42" i="3"/>
  <c r="X59" i="3"/>
  <c r="X31" i="3"/>
  <c r="X54" i="3"/>
  <c r="L65" i="3"/>
  <c r="L12" i="4"/>
  <c r="V60" i="3"/>
  <c r="V7" i="4"/>
  <c r="V30" i="3"/>
  <c r="W29" i="3"/>
  <c r="AB72" i="4"/>
  <c r="AA73" i="4"/>
  <c r="AD187" i="4"/>
  <c r="AC188" i="4"/>
  <c r="AC70" i="4"/>
  <c r="AC71" i="4"/>
  <c r="AC85" i="4"/>
  <c r="AD69" i="4"/>
  <c r="AC216" i="4"/>
  <c r="AC222" i="4"/>
  <c r="AD215" i="4"/>
  <c r="AC129" i="4"/>
  <c r="AD128" i="4"/>
  <c r="AD141" i="4"/>
  <c r="AD6" i="4"/>
  <c r="AD130" i="4"/>
  <c r="AE127" i="4"/>
  <c r="V39" i="3"/>
  <c r="U43" i="3"/>
  <c r="U64" i="3"/>
  <c r="AI38" i="3"/>
  <c r="AJ36" i="3"/>
  <c r="AJ34" i="3"/>
  <c r="AK22" i="3"/>
  <c r="AK27" i="3"/>
  <c r="AK23" i="3"/>
  <c r="AK37" i="3"/>
  <c r="AK35" i="3"/>
  <c r="W187" i="2"/>
  <c r="V188" i="2"/>
  <c r="V194" i="2"/>
  <c r="U44" i="2"/>
  <c r="W42" i="2"/>
  <c r="X41" i="2"/>
  <c r="AG110" i="2"/>
  <c r="AA189" i="2"/>
  <c r="W160" i="2"/>
  <c r="W165" i="2"/>
  <c r="X159" i="2"/>
  <c r="AH109" i="2"/>
  <c r="AJ92" i="2"/>
  <c r="AI93" i="2"/>
  <c r="AI106" i="2"/>
  <c r="AI98" i="2"/>
  <c r="W102" i="2"/>
  <c r="W55" i="3"/>
  <c r="X99" i="2"/>
  <c r="X50" i="3"/>
  <c r="W113" i="2"/>
  <c r="N100" i="2"/>
  <c r="M101" i="2"/>
  <c r="M114" i="2"/>
  <c r="AI185" i="2"/>
  <c r="AI186" i="2"/>
  <c r="AI193" i="2"/>
  <c r="AI94" i="2"/>
  <c r="AI108" i="2"/>
  <c r="AI107" i="2"/>
  <c r="AI105" i="2"/>
  <c r="Y49" i="3"/>
  <c r="Z28" i="3"/>
  <c r="Y42" i="3"/>
  <c r="Y59" i="3"/>
  <c r="Y31" i="3"/>
  <c r="Y54" i="3"/>
  <c r="W60" i="3"/>
  <c r="W7" i="4"/>
  <c r="W30" i="3"/>
  <c r="X29" i="3"/>
  <c r="M65" i="3"/>
  <c r="M12" i="4"/>
  <c r="AE141" i="4"/>
  <c r="AE6" i="4"/>
  <c r="AE130" i="4"/>
  <c r="AF127" i="4"/>
  <c r="AE128" i="4"/>
  <c r="AD129" i="4"/>
  <c r="AE215" i="4"/>
  <c r="AD216" i="4"/>
  <c r="AD222" i="4"/>
  <c r="AD70" i="4"/>
  <c r="AD71" i="4"/>
  <c r="AD85" i="4"/>
  <c r="AD188" i="4"/>
  <c r="AE187" i="4"/>
  <c r="AB73" i="4"/>
  <c r="AC72" i="4"/>
  <c r="W39" i="3"/>
  <c r="V43" i="3"/>
  <c r="V64" i="3"/>
  <c r="AJ38" i="3"/>
  <c r="AK36" i="3"/>
  <c r="AK34" i="3"/>
  <c r="W43" i="2"/>
  <c r="W57" i="2"/>
  <c r="X42" i="2"/>
  <c r="Y41" i="2"/>
  <c r="V44" i="2"/>
  <c r="U45" i="2"/>
  <c r="U58" i="2"/>
  <c r="X187" i="2"/>
  <c r="W188" i="2"/>
  <c r="W194" i="2"/>
  <c r="AH110" i="2"/>
  <c r="AB189" i="2"/>
  <c r="X160" i="2"/>
  <c r="X165" i="2"/>
  <c r="Y159" i="2"/>
  <c r="AI109" i="2"/>
  <c r="AK92" i="2"/>
  <c r="AJ98" i="2"/>
  <c r="AJ106" i="2"/>
  <c r="AJ93" i="2"/>
  <c r="X102" i="2"/>
  <c r="X55" i="3"/>
  <c r="Y99" i="2"/>
  <c r="X113" i="2"/>
  <c r="N101" i="2"/>
  <c r="N114" i="2"/>
  <c r="O100" i="2"/>
  <c r="AJ107" i="2"/>
  <c r="AJ105" i="2"/>
  <c r="AJ185" i="2"/>
  <c r="AJ186" i="2"/>
  <c r="AJ193" i="2"/>
  <c r="AJ94" i="2"/>
  <c r="AJ108" i="2"/>
  <c r="Z49" i="3"/>
  <c r="Z31" i="3"/>
  <c r="Z54" i="3"/>
  <c r="Z42" i="3"/>
  <c r="Z59" i="3"/>
  <c r="AA28" i="3"/>
  <c r="X30" i="3"/>
  <c r="Y29" i="3"/>
  <c r="N65" i="3"/>
  <c r="N12" i="4"/>
  <c r="Z99" i="2"/>
  <c r="Z50" i="3"/>
  <c r="Y50" i="3"/>
  <c r="X60" i="3"/>
  <c r="X7" i="4"/>
  <c r="X43" i="2"/>
  <c r="X57" i="2"/>
  <c r="AE129" i="4"/>
  <c r="AF128" i="4"/>
  <c r="AD72" i="4"/>
  <c r="AC73" i="4"/>
  <c r="AF187" i="4"/>
  <c r="AE188" i="4"/>
  <c r="AE69" i="4"/>
  <c r="AE216" i="4"/>
  <c r="AE222" i="4"/>
  <c r="AF215" i="4"/>
  <c r="AF141" i="4"/>
  <c r="AF6" i="4"/>
  <c r="AF130" i="4"/>
  <c r="AG127" i="4"/>
  <c r="X39" i="3"/>
  <c r="W43" i="3"/>
  <c r="W64" i="3"/>
  <c r="AK38" i="3"/>
  <c r="X188" i="2"/>
  <c r="X194" i="2"/>
  <c r="Y187" i="2"/>
  <c r="W44" i="2"/>
  <c r="V45" i="2"/>
  <c r="V58" i="2"/>
  <c r="Y42" i="2"/>
  <c r="Z41" i="2"/>
  <c r="AI110" i="2"/>
  <c r="AC189" i="2"/>
  <c r="Y160" i="2"/>
  <c r="Y165" i="2"/>
  <c r="Z159" i="2"/>
  <c r="AJ109" i="2"/>
  <c r="AK93" i="2"/>
  <c r="AK106" i="2"/>
  <c r="AK98" i="2"/>
  <c r="Z102" i="2"/>
  <c r="Z55" i="3"/>
  <c r="Z113" i="2"/>
  <c r="AA99" i="2"/>
  <c r="AA50" i="3"/>
  <c r="Y113" i="2"/>
  <c r="Y102" i="2"/>
  <c r="Y55" i="3"/>
  <c r="P100" i="2"/>
  <c r="O101" i="2"/>
  <c r="O114" i="2"/>
  <c r="AK185" i="2"/>
  <c r="AK186" i="2"/>
  <c r="AK193" i="2"/>
  <c r="AK94" i="2"/>
  <c r="AK108" i="2"/>
  <c r="AK107" i="2"/>
  <c r="AK105" i="2"/>
  <c r="AB28" i="3"/>
  <c r="AA42" i="3"/>
  <c r="AA59" i="3"/>
  <c r="AA49" i="3"/>
  <c r="AA31" i="3"/>
  <c r="AA54" i="3"/>
  <c r="Z60" i="3"/>
  <c r="Z7" i="4"/>
  <c r="Y30" i="3"/>
  <c r="Z29" i="3"/>
  <c r="O65" i="3"/>
  <c r="O12" i="4"/>
  <c r="Y60" i="3"/>
  <c r="Y7" i="4"/>
  <c r="AG141" i="4"/>
  <c r="AG6" i="4"/>
  <c r="AG130" i="4"/>
  <c r="AH127" i="4"/>
  <c r="AG128" i="4"/>
  <c r="AF129" i="4"/>
  <c r="AG215" i="4"/>
  <c r="AF216" i="4"/>
  <c r="AF222" i="4"/>
  <c r="AE70" i="4"/>
  <c r="AE71" i="4"/>
  <c r="AF188" i="4"/>
  <c r="AG187" i="4"/>
  <c r="AD73" i="4"/>
  <c r="Y39" i="3"/>
  <c r="X43" i="3"/>
  <c r="X64" i="3"/>
  <c r="Z42" i="2"/>
  <c r="AA41" i="2"/>
  <c r="Y188" i="2"/>
  <c r="Y194" i="2"/>
  <c r="Z187" i="2"/>
  <c r="Y43" i="2"/>
  <c r="Y57" i="2"/>
  <c r="X44" i="2"/>
  <c r="W45" i="2"/>
  <c r="W58" i="2"/>
  <c r="AJ110" i="2"/>
  <c r="AD189" i="2"/>
  <c r="Z160" i="2"/>
  <c r="Z165" i="2"/>
  <c r="AA159" i="2"/>
  <c r="AK109" i="2"/>
  <c r="AA102" i="2"/>
  <c r="AA55" i="3"/>
  <c r="AA113" i="2"/>
  <c r="AB99" i="2"/>
  <c r="AB50" i="3"/>
  <c r="Q100" i="2"/>
  <c r="P101" i="2"/>
  <c r="P114" i="2"/>
  <c r="AB49" i="3"/>
  <c r="AB42" i="3"/>
  <c r="AB59" i="3"/>
  <c r="AC28" i="3"/>
  <c r="AB31" i="3"/>
  <c r="AB54" i="3"/>
  <c r="P65" i="3"/>
  <c r="P12" i="4"/>
  <c r="Z30" i="3"/>
  <c r="AA29" i="3"/>
  <c r="AA60" i="3"/>
  <c r="AA7" i="4"/>
  <c r="AF69" i="4"/>
  <c r="AF70" i="4"/>
  <c r="AF71" i="4"/>
  <c r="AF85" i="4"/>
  <c r="AE85" i="4"/>
  <c r="AE72" i="4"/>
  <c r="AH187" i="4"/>
  <c r="AG188" i="4"/>
  <c r="AG216" i="4"/>
  <c r="AG222" i="4"/>
  <c r="AH215" i="4"/>
  <c r="AG129" i="4"/>
  <c r="AH128" i="4"/>
  <c r="AH141" i="4"/>
  <c r="AH6" i="4"/>
  <c r="AH130" i="4"/>
  <c r="AI127" i="4"/>
  <c r="Z39" i="3"/>
  <c r="Y43" i="3"/>
  <c r="Y64" i="3"/>
  <c r="AA187" i="2"/>
  <c r="Z188" i="2"/>
  <c r="Z194" i="2"/>
  <c r="AA42" i="2"/>
  <c r="AB41" i="2"/>
  <c r="Y44" i="2"/>
  <c r="X45" i="2"/>
  <c r="X58" i="2"/>
  <c r="Z43" i="2"/>
  <c r="Z57" i="2"/>
  <c r="AK110" i="2"/>
  <c r="AE189" i="2"/>
  <c r="AA160" i="2"/>
  <c r="AA165" i="2"/>
  <c r="AB159" i="2"/>
  <c r="AB102" i="2"/>
  <c r="AB55" i="3"/>
  <c r="AB113" i="2"/>
  <c r="AC99" i="2"/>
  <c r="AC50" i="3"/>
  <c r="R100" i="2"/>
  <c r="Q101" i="2"/>
  <c r="Q114" i="2"/>
  <c r="AC42" i="3"/>
  <c r="AC59" i="3"/>
  <c r="AC31" i="3"/>
  <c r="AC54" i="3"/>
  <c r="AC49" i="3"/>
  <c r="AD28" i="3"/>
  <c r="Q65" i="3"/>
  <c r="Q12" i="4"/>
  <c r="AA30" i="3"/>
  <c r="AB29" i="3"/>
  <c r="AB60" i="3"/>
  <c r="AB7" i="4"/>
  <c r="AG69" i="4"/>
  <c r="AI141" i="4"/>
  <c r="AI6" i="4"/>
  <c r="AI130" i="4"/>
  <c r="AJ127" i="4"/>
  <c r="AH188" i="4"/>
  <c r="AI187" i="4"/>
  <c r="AF72" i="4"/>
  <c r="AE73" i="4"/>
  <c r="AI128" i="4"/>
  <c r="AH129" i="4"/>
  <c r="AI215" i="4"/>
  <c r="AH216" i="4"/>
  <c r="AH222" i="4"/>
  <c r="AG70" i="4"/>
  <c r="AG71" i="4"/>
  <c r="AG85" i="4"/>
  <c r="AA39" i="3"/>
  <c r="Z43" i="3"/>
  <c r="Z64" i="3"/>
  <c r="AB42" i="2"/>
  <c r="AC41" i="2"/>
  <c r="Z44" i="2"/>
  <c r="Y45" i="2"/>
  <c r="Y58" i="2"/>
  <c r="AA43" i="2"/>
  <c r="AA57" i="2"/>
  <c r="AA188" i="2"/>
  <c r="AA194" i="2"/>
  <c r="AB187" i="2"/>
  <c r="AF189" i="2"/>
  <c r="AB160" i="2"/>
  <c r="AB165" i="2"/>
  <c r="AC159" i="2"/>
  <c r="AC113" i="2"/>
  <c r="AC102" i="2"/>
  <c r="AC55" i="3"/>
  <c r="AD99" i="2"/>
  <c r="AD50" i="3"/>
  <c r="S100" i="2"/>
  <c r="R101" i="2"/>
  <c r="R114" i="2"/>
  <c r="AD49" i="3"/>
  <c r="AD31" i="3"/>
  <c r="AD54" i="3"/>
  <c r="AE28" i="3"/>
  <c r="AD42" i="3"/>
  <c r="AD59" i="3"/>
  <c r="R65" i="3"/>
  <c r="R12" i="4"/>
  <c r="AC60" i="3"/>
  <c r="AC7" i="4"/>
  <c r="AB43" i="2"/>
  <c r="AB57" i="2"/>
  <c r="AB30" i="3"/>
  <c r="AC29" i="3"/>
  <c r="AH69" i="4"/>
  <c r="AH70" i="4"/>
  <c r="AH71" i="4"/>
  <c r="AH85" i="4"/>
  <c r="AI216" i="4"/>
  <c r="AI222" i="4"/>
  <c r="AJ215" i="4"/>
  <c r="AI129" i="4"/>
  <c r="AJ128" i="4"/>
  <c r="AF73" i="4"/>
  <c r="AG72" i="4"/>
  <c r="AJ187" i="4"/>
  <c r="AI188" i="4"/>
  <c r="AJ141" i="4"/>
  <c r="AJ6" i="4"/>
  <c r="AJ130" i="4"/>
  <c r="AK127" i="4"/>
  <c r="AB39" i="3"/>
  <c r="AA43" i="3"/>
  <c r="AA64" i="3"/>
  <c r="AC187" i="2"/>
  <c r="AB188" i="2"/>
  <c r="AB194" i="2"/>
  <c r="AA44" i="2"/>
  <c r="Z45" i="2"/>
  <c r="Z58" i="2"/>
  <c r="AC42" i="2"/>
  <c r="AD41" i="2"/>
  <c r="AG189" i="2"/>
  <c r="AC160" i="2"/>
  <c r="AC165" i="2"/>
  <c r="AD159" i="2"/>
  <c r="AD113" i="2"/>
  <c r="AD102" i="2"/>
  <c r="AD55" i="3"/>
  <c r="AE99" i="2"/>
  <c r="AE50" i="3"/>
  <c r="S101" i="2"/>
  <c r="S114" i="2"/>
  <c r="T100" i="2"/>
  <c r="AE49" i="3"/>
  <c r="AF28" i="3"/>
  <c r="AE42" i="3"/>
  <c r="AE59" i="3"/>
  <c r="AE31" i="3"/>
  <c r="AE54" i="3"/>
  <c r="AD60" i="3"/>
  <c r="AD7" i="4"/>
  <c r="S65" i="3"/>
  <c r="S12" i="4"/>
  <c r="AC30" i="3"/>
  <c r="AD29" i="3"/>
  <c r="AI69" i="4"/>
  <c r="AK141" i="4"/>
  <c r="AK6" i="4"/>
  <c r="AK130" i="4"/>
  <c r="AJ188" i="4"/>
  <c r="AK187" i="4"/>
  <c r="AK188" i="4"/>
  <c r="AK215" i="4"/>
  <c r="AK216" i="4"/>
  <c r="AK222" i="4"/>
  <c r="AJ216" i="4"/>
  <c r="AJ222" i="4"/>
  <c r="AH72" i="4"/>
  <c r="AG73" i="4"/>
  <c r="AK128" i="4"/>
  <c r="AK129" i="4"/>
  <c r="AJ129" i="4"/>
  <c r="AI70" i="4"/>
  <c r="AI71" i="4"/>
  <c r="AI85" i="4"/>
  <c r="AC39" i="3"/>
  <c r="AB43" i="3"/>
  <c r="AB64" i="3"/>
  <c r="AD42" i="2"/>
  <c r="AE41" i="2"/>
  <c r="AC43" i="2"/>
  <c r="AC57" i="2"/>
  <c r="AB44" i="2"/>
  <c r="AA45" i="2"/>
  <c r="AA58" i="2"/>
  <c r="AC188" i="2"/>
  <c r="AC194" i="2"/>
  <c r="AD187" i="2"/>
  <c r="AH189" i="2"/>
  <c r="AD160" i="2"/>
  <c r="AD165" i="2"/>
  <c r="AE159" i="2"/>
  <c r="AE113" i="2"/>
  <c r="AE102" i="2"/>
  <c r="AE55" i="3"/>
  <c r="AF99" i="2"/>
  <c r="AF50" i="3"/>
  <c r="U100" i="2"/>
  <c r="T101" i="2"/>
  <c r="T114" i="2"/>
  <c r="AG28" i="3"/>
  <c r="AF42" i="3"/>
  <c r="AF59" i="3"/>
  <c r="AF49" i="3"/>
  <c r="AF31" i="3"/>
  <c r="AF54" i="3"/>
  <c r="T65" i="3"/>
  <c r="T12" i="4"/>
  <c r="AE60" i="3"/>
  <c r="AE7" i="4"/>
  <c r="AD30" i="3"/>
  <c r="AE29" i="3"/>
  <c r="AJ69" i="4"/>
  <c r="AJ70" i="4"/>
  <c r="AJ71" i="4"/>
  <c r="AJ85" i="4"/>
  <c r="AH73" i="4"/>
  <c r="AI72" i="4"/>
  <c r="AD39" i="3"/>
  <c r="AC43" i="3"/>
  <c r="AC64" i="3"/>
  <c r="AC44" i="2"/>
  <c r="AB45" i="2"/>
  <c r="AB58" i="2"/>
  <c r="AE42" i="2"/>
  <c r="AF41" i="2"/>
  <c r="AD188" i="2"/>
  <c r="AD194" i="2"/>
  <c r="AE187" i="2"/>
  <c r="AD43" i="2"/>
  <c r="AD57" i="2"/>
  <c r="AI189" i="2"/>
  <c r="AF159" i="2"/>
  <c r="AE160" i="2"/>
  <c r="AE165" i="2"/>
  <c r="AF113" i="2"/>
  <c r="AF102" i="2"/>
  <c r="AF55" i="3"/>
  <c r="AG99" i="2"/>
  <c r="AG50" i="3"/>
  <c r="U101" i="2"/>
  <c r="U114" i="2"/>
  <c r="V100" i="2"/>
  <c r="AG49" i="3"/>
  <c r="AG31" i="3"/>
  <c r="AG54" i="3"/>
  <c r="AH28" i="3"/>
  <c r="AG42" i="3"/>
  <c r="AG59" i="3"/>
  <c r="U65" i="3"/>
  <c r="U12" i="4"/>
  <c r="AF60" i="3"/>
  <c r="AF7" i="4"/>
  <c r="AE30" i="3"/>
  <c r="AF29" i="3"/>
  <c r="AK69" i="4"/>
  <c r="AK70" i="4"/>
  <c r="AK71" i="4"/>
  <c r="AK85" i="4"/>
  <c r="AJ72" i="4"/>
  <c r="AI73" i="4"/>
  <c r="AE39" i="3"/>
  <c r="AD43" i="3"/>
  <c r="AD64" i="3"/>
  <c r="AF187" i="2"/>
  <c r="AE188" i="2"/>
  <c r="AE194" i="2"/>
  <c r="AF42" i="2"/>
  <c r="AG41" i="2"/>
  <c r="AE43" i="2"/>
  <c r="AE57" i="2"/>
  <c r="AD44" i="2"/>
  <c r="AC45" i="2"/>
  <c r="AC58" i="2"/>
  <c r="AJ189" i="2"/>
  <c r="AK189" i="2"/>
  <c r="AF160" i="2"/>
  <c r="AF165" i="2"/>
  <c r="AG159" i="2"/>
  <c r="AG113" i="2"/>
  <c r="AG102" i="2"/>
  <c r="AG55" i="3"/>
  <c r="AH99" i="2"/>
  <c r="AH50" i="3"/>
  <c r="W100" i="2"/>
  <c r="V101" i="2"/>
  <c r="V114" i="2"/>
  <c r="AH49" i="3"/>
  <c r="AH31" i="3"/>
  <c r="AH54" i="3"/>
  <c r="AI28" i="3"/>
  <c r="AH42" i="3"/>
  <c r="AH59" i="3"/>
  <c r="AF30" i="3"/>
  <c r="AG29" i="3"/>
  <c r="V65" i="3"/>
  <c r="V12" i="4"/>
  <c r="AG60" i="3"/>
  <c r="AG7" i="4"/>
  <c r="AJ73" i="4"/>
  <c r="AK72" i="4"/>
  <c r="AK73" i="4"/>
  <c r="AF39" i="3"/>
  <c r="AE43" i="3"/>
  <c r="AE64" i="3"/>
  <c r="AE44" i="2"/>
  <c r="AD45" i="2"/>
  <c r="AD58" i="2"/>
  <c r="AG42" i="2"/>
  <c r="AH41" i="2"/>
  <c r="AF43" i="2"/>
  <c r="AF57" i="2"/>
  <c r="AF188" i="2"/>
  <c r="AF194" i="2"/>
  <c r="AG187" i="2"/>
  <c r="AG160" i="2"/>
  <c r="AG165" i="2"/>
  <c r="AH159" i="2"/>
  <c r="AH113" i="2"/>
  <c r="AH102" i="2"/>
  <c r="AH55" i="3"/>
  <c r="AI99" i="2"/>
  <c r="AI50" i="3"/>
  <c r="W101" i="2"/>
  <c r="W114" i="2"/>
  <c r="X100" i="2"/>
  <c r="AJ28" i="3"/>
  <c r="AI42" i="3"/>
  <c r="AI59" i="3"/>
  <c r="AI31" i="3"/>
  <c r="AI54" i="3"/>
  <c r="AI49" i="3"/>
  <c r="AG30" i="3"/>
  <c r="AH29" i="3"/>
  <c r="W65" i="3"/>
  <c r="W12" i="4"/>
  <c r="AH60" i="3"/>
  <c r="AH7" i="4"/>
  <c r="AG39" i="3"/>
  <c r="AF43" i="3"/>
  <c r="AF64" i="3"/>
  <c r="AH42" i="2"/>
  <c r="AI41" i="2"/>
  <c r="AG188" i="2"/>
  <c r="AG194" i="2"/>
  <c r="AH187" i="2"/>
  <c r="AG43" i="2"/>
  <c r="AG57" i="2"/>
  <c r="AF44" i="2"/>
  <c r="AE45" i="2"/>
  <c r="AE58" i="2"/>
  <c r="AH160" i="2"/>
  <c r="AH165" i="2"/>
  <c r="AI159" i="2"/>
  <c r="AI113" i="2"/>
  <c r="AI102" i="2"/>
  <c r="AI55" i="3"/>
  <c r="AJ99" i="2"/>
  <c r="AJ50" i="3"/>
  <c r="Y100" i="2"/>
  <c r="X101" i="2"/>
  <c r="X114" i="2"/>
  <c r="AJ49" i="3"/>
  <c r="AJ31" i="3"/>
  <c r="AJ54" i="3"/>
  <c r="AK28" i="3"/>
  <c r="AJ42" i="3"/>
  <c r="AJ59" i="3"/>
  <c r="AH30" i="3"/>
  <c r="AI29" i="3"/>
  <c r="X65" i="3"/>
  <c r="X12" i="4"/>
  <c r="AI60" i="3"/>
  <c r="AI7" i="4"/>
  <c r="AH39" i="3"/>
  <c r="AG43" i="3"/>
  <c r="AG64" i="3"/>
  <c r="AG44" i="2"/>
  <c r="AF45" i="2"/>
  <c r="AF58" i="2"/>
  <c r="AH188" i="2"/>
  <c r="AH194" i="2"/>
  <c r="AI187" i="2"/>
  <c r="AI42" i="2"/>
  <c r="AJ41" i="2"/>
  <c r="AH43" i="2"/>
  <c r="AH57" i="2"/>
  <c r="AI160" i="2"/>
  <c r="AI165" i="2"/>
  <c r="AJ159" i="2"/>
  <c r="Y101" i="2"/>
  <c r="Y114" i="2"/>
  <c r="Z100" i="2"/>
  <c r="AJ113" i="2"/>
  <c r="AJ102" i="2"/>
  <c r="AJ55" i="3"/>
  <c r="AK99" i="2"/>
  <c r="AK50" i="3"/>
  <c r="AK49" i="3"/>
  <c r="AK42" i="3"/>
  <c r="AK59" i="3"/>
  <c r="AK31" i="3"/>
  <c r="AK54" i="3"/>
  <c r="AI30" i="3"/>
  <c r="AJ29" i="3"/>
  <c r="AJ60" i="3"/>
  <c r="AJ7" i="4"/>
  <c r="Y65" i="3"/>
  <c r="Y12" i="4"/>
  <c r="AI39" i="3"/>
  <c r="AH43" i="3"/>
  <c r="AH64" i="3"/>
  <c r="AJ42" i="2"/>
  <c r="AK41" i="2"/>
  <c r="AJ187" i="2"/>
  <c r="AI188" i="2"/>
  <c r="AI194" i="2"/>
  <c r="AI43" i="2"/>
  <c r="AI57" i="2"/>
  <c r="AH44" i="2"/>
  <c r="AG45" i="2"/>
  <c r="AG58" i="2"/>
  <c r="AJ160" i="2"/>
  <c r="AJ165" i="2"/>
  <c r="AK159" i="2"/>
  <c r="AK160" i="2"/>
  <c r="AK165" i="2"/>
  <c r="AA100" i="2"/>
  <c r="Z101" i="2"/>
  <c r="Z114" i="2"/>
  <c r="AK113" i="2"/>
  <c r="AK102" i="2"/>
  <c r="AK55" i="3"/>
  <c r="Z65" i="3"/>
  <c r="Z12" i="4"/>
  <c r="AJ30" i="3"/>
  <c r="AK29" i="3"/>
  <c r="AK30" i="3"/>
  <c r="AK60" i="3"/>
  <c r="AK7" i="4"/>
  <c r="AJ39" i="3"/>
  <c r="AI43" i="3"/>
  <c r="AI64" i="3"/>
  <c r="AK42" i="2"/>
  <c r="AK43" i="2"/>
  <c r="AK57" i="2"/>
  <c r="AI44" i="2"/>
  <c r="AH45" i="2"/>
  <c r="AH58" i="2"/>
  <c r="AJ188" i="2"/>
  <c r="AJ194" i="2"/>
  <c r="AK187" i="2"/>
  <c r="AK188" i="2"/>
  <c r="AK194" i="2"/>
  <c r="AJ43" i="2"/>
  <c r="AJ57" i="2"/>
  <c r="AA101" i="2"/>
  <c r="AA114" i="2"/>
  <c r="AB100" i="2"/>
  <c r="AA65" i="3"/>
  <c r="AA12" i="4"/>
  <c r="AK39" i="3"/>
  <c r="AK43" i="3"/>
  <c r="AK64" i="3"/>
  <c r="AJ43" i="3"/>
  <c r="AJ64" i="3"/>
  <c r="AJ44" i="2"/>
  <c r="AI45" i="2"/>
  <c r="AI58" i="2"/>
  <c r="AC100" i="2"/>
  <c r="AB101" i="2"/>
  <c r="AB114" i="2"/>
  <c r="AB65" i="3"/>
  <c r="AB12" i="4"/>
  <c r="AK44" i="2"/>
  <c r="AK45" i="2"/>
  <c r="AK58" i="2"/>
  <c r="AJ45" i="2"/>
  <c r="AJ58" i="2"/>
  <c r="AD100" i="2"/>
  <c r="AC101" i="2"/>
  <c r="AC114" i="2"/>
  <c r="AC65" i="3"/>
  <c r="AC12" i="4"/>
  <c r="AE100" i="2"/>
  <c r="AD101" i="2"/>
  <c r="AD114" i="2"/>
  <c r="AD65" i="3"/>
  <c r="AD12" i="4"/>
  <c r="AF100" i="2"/>
  <c r="AE101" i="2"/>
  <c r="AE114" i="2"/>
  <c r="AE65" i="3"/>
  <c r="AE12" i="4"/>
  <c r="AG100" i="2"/>
  <c r="AF101" i="2"/>
  <c r="AF114" i="2"/>
  <c r="AF65" i="3"/>
  <c r="AF12" i="4"/>
  <c r="AH100" i="2"/>
  <c r="AG101" i="2"/>
  <c r="AG114" i="2"/>
  <c r="AG65" i="3"/>
  <c r="AG12" i="4"/>
  <c r="AI100" i="2"/>
  <c r="AH101" i="2"/>
  <c r="AH114" i="2"/>
  <c r="AH65" i="3"/>
  <c r="AH12" i="4"/>
  <c r="AJ100" i="2"/>
  <c r="AI101" i="2"/>
  <c r="AI114" i="2"/>
  <c r="AI65" i="3"/>
  <c r="AI12" i="4"/>
  <c r="AK100" i="2"/>
  <c r="AK101" i="2"/>
  <c r="AK114" i="2"/>
  <c r="AJ101" i="2"/>
  <c r="AJ114" i="2"/>
  <c r="AJ65" i="3"/>
  <c r="AJ12" i="4"/>
  <c r="AK65" i="3"/>
  <c r="AK12" i="4"/>
  <c r="B81" i="4"/>
  <c r="B137" i="4"/>
  <c r="B141" i="4"/>
  <c r="B6" i="4"/>
  <c r="B222" i="4"/>
  <c r="B138" i="4"/>
  <c r="B221" i="4"/>
  <c r="B192" i="4"/>
  <c r="B82" i="4"/>
  <c r="B85" i="4"/>
  <c r="B193" i="4"/>
  <c r="B86" i="4"/>
  <c r="C82" i="4"/>
  <c r="C138" i="4"/>
  <c r="B142" i="4"/>
  <c r="B11" i="4"/>
  <c r="C142" i="4"/>
  <c r="C11" i="4"/>
  <c r="D138" i="4"/>
  <c r="C193" i="4"/>
  <c r="C86" i="4"/>
  <c r="D82" i="4"/>
  <c r="D142" i="4"/>
  <c r="D11" i="4"/>
  <c r="E138" i="4"/>
  <c r="D86" i="4"/>
  <c r="D193" i="4"/>
  <c r="E82" i="4"/>
  <c r="E142" i="4"/>
  <c r="E11" i="4"/>
  <c r="F138" i="4"/>
  <c r="E193" i="4"/>
  <c r="E86" i="4"/>
  <c r="F82" i="4"/>
  <c r="G138" i="4"/>
  <c r="F142" i="4"/>
  <c r="F11" i="4"/>
  <c r="F86" i="4"/>
  <c r="F193" i="4"/>
  <c r="G82" i="4"/>
  <c r="G193" i="4"/>
  <c r="G86" i="4"/>
  <c r="H82" i="4"/>
  <c r="G142" i="4"/>
  <c r="G11" i="4"/>
  <c r="H138" i="4"/>
  <c r="I138" i="4"/>
  <c r="H142" i="4"/>
  <c r="H11" i="4"/>
  <c r="H193" i="4"/>
  <c r="H86" i="4"/>
  <c r="I82" i="4"/>
  <c r="I86" i="4"/>
  <c r="I193" i="4"/>
  <c r="J82" i="4"/>
  <c r="I142" i="4"/>
  <c r="I11" i="4"/>
  <c r="J138" i="4"/>
  <c r="J142" i="4"/>
  <c r="J11" i="4"/>
  <c r="K138" i="4"/>
  <c r="J86" i="4"/>
  <c r="J193" i="4"/>
  <c r="K82" i="4"/>
  <c r="K142" i="4"/>
  <c r="K11" i="4"/>
  <c r="L138" i="4"/>
  <c r="K193" i="4"/>
  <c r="K86" i="4"/>
  <c r="L82" i="4"/>
  <c r="M138" i="4"/>
  <c r="L142" i="4"/>
  <c r="L11" i="4"/>
  <c r="L86" i="4"/>
  <c r="L193" i="4"/>
  <c r="M82" i="4"/>
  <c r="M193" i="4"/>
  <c r="M86" i="4"/>
  <c r="N82" i="4"/>
  <c r="M142" i="4"/>
  <c r="M11" i="4"/>
  <c r="N138" i="4"/>
  <c r="O138" i="4"/>
  <c r="N142" i="4"/>
  <c r="N11" i="4"/>
  <c r="N193" i="4"/>
  <c r="N86" i="4"/>
  <c r="O82" i="4"/>
  <c r="O193" i="4"/>
  <c r="O86" i="4"/>
  <c r="P82" i="4"/>
  <c r="O142" i="4"/>
  <c r="O11" i="4"/>
  <c r="P138" i="4"/>
  <c r="P142" i="4"/>
  <c r="P11" i="4"/>
  <c r="Q138" i="4"/>
  <c r="P193" i="4"/>
  <c r="P86" i="4"/>
  <c r="Q82" i="4"/>
  <c r="Q142" i="4"/>
  <c r="Q11" i="4"/>
  <c r="R138" i="4"/>
  <c r="Q193" i="4"/>
  <c r="Q86" i="4"/>
  <c r="R82" i="4"/>
  <c r="R142" i="4"/>
  <c r="R11" i="4"/>
  <c r="S138" i="4"/>
  <c r="R86" i="4"/>
  <c r="R193" i="4"/>
  <c r="S82" i="4"/>
  <c r="S142" i="4"/>
  <c r="S11" i="4"/>
  <c r="T138" i="4"/>
  <c r="S193" i="4"/>
  <c r="S86" i="4"/>
  <c r="T82" i="4"/>
  <c r="U138" i="4"/>
  <c r="T142" i="4"/>
  <c r="T11" i="4"/>
  <c r="T193" i="4"/>
  <c r="T86" i="4"/>
  <c r="U82" i="4"/>
  <c r="U86" i="4"/>
  <c r="U193" i="4"/>
  <c r="V82" i="4"/>
  <c r="U142" i="4"/>
  <c r="U11" i="4"/>
  <c r="V138" i="4"/>
  <c r="V142" i="4"/>
  <c r="V11" i="4"/>
  <c r="W138" i="4"/>
  <c r="V193" i="4"/>
  <c r="V86" i="4"/>
  <c r="W82" i="4"/>
  <c r="W142" i="4"/>
  <c r="W11" i="4"/>
  <c r="X138" i="4"/>
  <c r="W86" i="4"/>
  <c r="W193" i="4"/>
  <c r="X82" i="4"/>
  <c r="Y138" i="4"/>
  <c r="X142" i="4"/>
  <c r="X11" i="4"/>
  <c r="X86" i="4"/>
  <c r="X193" i="4"/>
  <c r="Y82" i="4"/>
  <c r="Y193" i="4"/>
  <c r="Y86" i="4"/>
  <c r="Z82" i="4"/>
  <c r="Y142" i="4"/>
  <c r="Y11" i="4"/>
  <c r="Z138" i="4"/>
  <c r="AA138" i="4"/>
  <c r="Z142" i="4"/>
  <c r="Z11" i="4"/>
  <c r="Z86" i="4"/>
  <c r="Z193" i="4"/>
  <c r="AA82" i="4"/>
  <c r="AA86" i="4"/>
  <c r="AA193" i="4"/>
  <c r="AB82" i="4"/>
  <c r="AA142" i="4"/>
  <c r="AA11" i="4"/>
  <c r="AB138" i="4"/>
  <c r="AC138" i="4"/>
  <c r="AB142" i="4"/>
  <c r="AB11" i="4"/>
  <c r="AB86" i="4"/>
  <c r="AB193" i="4"/>
  <c r="AC82" i="4"/>
  <c r="AC86" i="4"/>
  <c r="AC193" i="4"/>
  <c r="AD82" i="4"/>
  <c r="AC142" i="4"/>
  <c r="AC11" i="4"/>
  <c r="AD138" i="4"/>
  <c r="AD142" i="4"/>
  <c r="AD11" i="4"/>
  <c r="AE138" i="4"/>
  <c r="AD86" i="4"/>
  <c r="AD193" i="4"/>
  <c r="AE82" i="4"/>
  <c r="AE86" i="4"/>
  <c r="AE193" i="4"/>
  <c r="AF82" i="4"/>
  <c r="AE142" i="4"/>
  <c r="AE11" i="4"/>
  <c r="AF138" i="4"/>
  <c r="AG138" i="4"/>
  <c r="AF142" i="4"/>
  <c r="AF11" i="4"/>
  <c r="AF86" i="4"/>
  <c r="AF193" i="4"/>
  <c r="AG82" i="4"/>
  <c r="AG86" i="4"/>
  <c r="AG193" i="4"/>
  <c r="AH82" i="4"/>
  <c r="AG142" i="4"/>
  <c r="AG11" i="4"/>
  <c r="AH138" i="4"/>
  <c r="AH142" i="4"/>
  <c r="AH11" i="4"/>
  <c r="AI138" i="4"/>
  <c r="AH86" i="4"/>
  <c r="AH193" i="4"/>
  <c r="AI82" i="4"/>
  <c r="AI142" i="4"/>
  <c r="AI11" i="4"/>
  <c r="AJ138" i="4"/>
  <c r="AI86" i="4"/>
  <c r="AI193" i="4"/>
  <c r="AJ82" i="4"/>
  <c r="AK138" i="4"/>
  <c r="AK142" i="4"/>
  <c r="AK11" i="4"/>
  <c r="AJ142" i="4"/>
  <c r="AJ11" i="4"/>
  <c r="AJ86" i="4"/>
  <c r="AJ193" i="4"/>
  <c r="AK82" i="4"/>
  <c r="AK193" i="4"/>
  <c r="AK86" i="4"/>
</calcChain>
</file>

<file path=xl/sharedStrings.xml><?xml version="1.0" encoding="utf-8"?>
<sst xmlns="http://schemas.openxmlformats.org/spreadsheetml/2006/main" count="1381" uniqueCount="142">
  <si>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</si>
  <si>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</si>
  <si>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</si>
  <si>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</si>
  <si>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</si>
  <si>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</si>
  <si>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</si>
  <si>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</si>
  <si>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</si>
  <si>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</si>
  <si>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</si>
  <si>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</si>
  <si>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On target annual  bookings</t>
  </si>
  <si>
    <t xml:space="preserve">    Annual Bookings</t>
  </si>
  <si>
    <t xml:space="preserve">    Monthly Bookings</t>
  </si>
  <si>
    <t>Productivity Ramp</t>
  </si>
  <si>
    <t>Churn Rate (monthly)</t>
  </si>
  <si>
    <t>Base Compensation</t>
  </si>
  <si>
    <t>Variable Compensation</t>
  </si>
  <si>
    <t>with 50% draw for first four months</t>
  </si>
  <si>
    <t>Additional overhead</t>
  </si>
  <si>
    <t>Cumulative Billings</t>
  </si>
  <si>
    <t>Expenses</t>
  </si>
  <si>
    <t>Base Salary</t>
  </si>
  <si>
    <t>Overhead</t>
  </si>
  <si>
    <t>Income</t>
  </si>
  <si>
    <t>Gross Margin</t>
  </si>
  <si>
    <t>Net profit</t>
  </si>
  <si>
    <t>Cumulative Net Profit</t>
  </si>
  <si>
    <t>Cumulative expenses</t>
  </si>
  <si>
    <t>Bookings (ACV)</t>
  </si>
  <si>
    <t>ACV (Annual Contract Value)</t>
  </si>
  <si>
    <t>Breakeven Analysis</t>
  </si>
  <si>
    <t>Average Deal Size</t>
  </si>
  <si>
    <t>Deals to meet target</t>
  </si>
  <si>
    <t>Leads to closed deal</t>
  </si>
  <si>
    <t>Cost of Leads required to feed sales</t>
  </si>
  <si>
    <t>Sales compensation and overhead</t>
  </si>
  <si>
    <t>Churn Rate and Margin</t>
  </si>
  <si>
    <t>Cost per Qualified Lead</t>
  </si>
  <si>
    <t>Cost of Leads required</t>
  </si>
  <si>
    <t>Cost of leads required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</si>
  <si>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</si>
  <si>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</si>
  <si>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</si>
  <si>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</si>
  <si>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</si>
  <si>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</si>
  <si>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</si>
  <si>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</si>
  <si>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</si>
  <si>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</si>
  <si>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</si>
  <si>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</si>
  <si>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New Sales Hires</t>
  </si>
  <si>
    <t>Cumulative Gross Profit</t>
  </si>
  <si>
    <t>Draw on Variable Comp</t>
  </si>
  <si>
    <t>Total Sales Headcount</t>
  </si>
  <si>
    <t xml:space="preserve">No of Salespeople at </t>
  </si>
  <si>
    <t>each stage in lifecycle</t>
  </si>
  <si>
    <t>1st month</t>
  </si>
  <si>
    <t>2nd month</t>
  </si>
  <si>
    <t>3rd month</t>
  </si>
  <si>
    <t>4th month</t>
  </si>
  <si>
    <t>5th month</t>
  </si>
  <si>
    <t>6th month</t>
  </si>
  <si>
    <t>7th month</t>
  </si>
  <si>
    <t>10th month &amp; Beyond</t>
  </si>
  <si>
    <t>are input variables</t>
  </si>
  <si>
    <t xml:space="preserve">Cells formated like this: </t>
  </si>
  <si>
    <t>Total Leads Required</t>
  </si>
  <si>
    <t>Billings less churn (MRR)</t>
  </si>
  <si>
    <t>Growth in MRR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</si>
  <si>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</si>
  <si>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</si>
  <si>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</si>
  <si>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</si>
  <si>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</si>
  <si>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</si>
  <si>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</si>
  <si>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</si>
  <si>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</si>
  <si>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</si>
  <si>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</si>
  <si>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</si>
  <si>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SaaS Economics - Ramping a SaaS salesforce</t>
  </si>
  <si>
    <t>amount of traffic that is organic versus paid</t>
  </si>
  <si>
    <t>qualified lead</t>
  </si>
  <si>
    <t>visitors required</t>
  </si>
  <si>
    <t>Quick Marketing Calculation</t>
  </si>
  <si>
    <t>Step 2: Look at the Overall Economics when Ramping Sales Hires</t>
  </si>
  <si>
    <t>(ACV) Annual Contract Value</t>
  </si>
  <si>
    <t>cost per paid visitor (Google AdWords, etc.)</t>
  </si>
  <si>
    <t>visitors convert to raw leads</t>
  </si>
  <si>
    <t>number of raw leads that turn into qualified leads</t>
  </si>
  <si>
    <t>raw leads required</t>
  </si>
  <si>
    <t>Selling costs per deal</t>
  </si>
  <si>
    <t>Total CAC</t>
  </si>
  <si>
    <t>Total LTV</t>
  </si>
  <si>
    <t>Excludes people costs in marketing, and sales management. (CAC= Cost to Acquire a Customer)</t>
  </si>
  <si>
    <t>Other interesting Calculations</t>
  </si>
  <si>
    <t>Net Cash Flows</t>
  </si>
  <si>
    <t>Cumulative Net Cash Flows</t>
  </si>
  <si>
    <t>Lead Gen costs per deal</t>
  </si>
  <si>
    <t>Excludes people costs</t>
  </si>
  <si>
    <t>Excludes cost of sales management</t>
  </si>
  <si>
    <t>Sales attrition factor</t>
  </si>
  <si>
    <t>a factor to discount bookings to account for failed sales hires and attrition</t>
  </si>
  <si>
    <t>Step 1: Individual Sales person</t>
  </si>
  <si>
    <t>per month</t>
  </si>
  <si>
    <t>Calculated by dividing average monthly gross profit per customer (ARPU x Gross Margin ) by the churn rate</t>
  </si>
  <si>
    <t>Churn</t>
  </si>
  <si>
    <t>New MRR added this month</t>
  </si>
  <si>
    <t>MRR from prior months bookings</t>
  </si>
  <si>
    <t>Total MRR (Billings)</t>
  </si>
  <si>
    <t>Part 2: Look at the Overall Economics when Ramping Sales Hires</t>
  </si>
  <si>
    <t>Part 1: Model the ecomomics of a single sales person</t>
  </si>
  <si>
    <t>Part 3: Look at the impact of collecting 1 year's payment in advance</t>
  </si>
  <si>
    <t>Total Expenses</t>
  </si>
  <si>
    <t>MRR</t>
  </si>
  <si>
    <t>Renewable contract value</t>
  </si>
  <si>
    <t>Renewals (renewable - churn)</t>
  </si>
  <si>
    <t>Billings (bookings + renewals)</t>
  </si>
  <si>
    <t>Comparison of hiring 1 versus 2 sales people per month</t>
  </si>
  <si>
    <t>Data for hiring 1 sales person per month</t>
  </si>
  <si>
    <t>Graphing Data</t>
  </si>
  <si>
    <t>2 sales hires a month</t>
  </si>
  <si>
    <t>1 sales hire a month</t>
  </si>
  <si>
    <t>Net Profit</t>
  </si>
  <si>
    <t>Cost per visitor (both paid and unpaid)</t>
  </si>
  <si>
    <t>Cost of visitors (also = Cost per qualified lead)</t>
  </si>
  <si>
    <t>per month, for 1 fully productive sales person</t>
  </si>
  <si>
    <t>Churn Rate Comparison</t>
  </si>
  <si>
    <t>This is simply a copy of the first tab, with a different churn rate (1.25% versus 2.5%)</t>
  </si>
  <si>
    <t>Churn 1.25%</t>
  </si>
  <si>
    <t>Churn 2.5%</t>
  </si>
  <si>
    <t xml:space="preserve">    Annual Bookings Quota</t>
  </si>
  <si>
    <t xml:space="preserve">    Monthly Bookings (ACV) Quota</t>
  </si>
  <si>
    <t xml:space="preserve">    Monthly Bookings (MRR) Quota</t>
  </si>
  <si>
    <t>Annual quota for a sales rep defined as total ACV (Annual Contract Value) they are expected to bring in each year</t>
  </si>
  <si>
    <t>The above number, expressed as MRR bookings, instead of ACV (i.e. ACV / 12)</t>
  </si>
  <si>
    <t>Monthly quota for a sales rep defined as total ACV (Annual Contract Value) they are expected to bring in each month. (i.e. the above number divided by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</si>
</sst>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CC99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6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44" fontId="3" fillId="0" borderId="0" applyFon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9" fontId="3" fillId="0" borderId="0" applyFont="0" applyFill="0" applyBorder="0" applyAlignment="0" applyProtection="0"/>
    <xf numFmtId="0" fontId="7" fillId="3" borderId="5" applyNumberFormat="0" applyAlignment="0" applyProtection="0"/>
    <xf numFmtId="0" fontId="8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3" fillId="9" borderId="0" applyNumberFormat="0" applyBorder="0" applyAlignment="0" applyProtection="0"/>
  </cellStyleXfs>
  <cellXfs count="43">
    <xf numFmtId="0" fontId="0" fillId="0" borderId="0" xfId="0"/>
    <xf numFmtId="0" fontId="1" fillId="0" borderId="1" xfId="1"/>
    <xf numFmtId="0" fontId="2" fillId="2" borderId="0" xfId="2" applyAlignment="1">
      <alignment horizontal="right"/>
    </xf>
    <xf numFmtId="9" fontId="0" fillId="0" borderId="0" xfId="0" applyNumberFormat="1"/>
    <xf numFmtId="3" fontId="0" fillId="0" borderId="0" xfId="0" applyNumberFormat="1"/>
    <xf numFmtId="10" fontId="0" fillId="0" borderId="0" xfId="0" applyNumberFormat="1"/>
    <xf numFmtId="164" fontId="0" fillId="0" borderId="0" xfId="3" applyNumberFormat="1" applyFont="1"/>
    <xf numFmtId="164" fontId="0" fillId="0" borderId="0" xfId="0" applyNumberFormat="1"/>
    <xf numFmtId="0" fontId="6" fillId="0" borderId="4" xfId="6"/>
    <xf numFmtId="164" fontId="6" fillId="0" borderId="4" xfId="6" applyNumberFormat="1"/>
    <xf numFmtId="0" fontId="4" fillId="0" borderId="2" xfId="4"/>
    <xf numFmtId="0" fontId="5" fillId="0" borderId="3" xfId="5"/>
    <xf numFmtId="164" fontId="5" fillId="0" borderId="3" xfId="5" applyNumberFormat="1"/>
    <xf numFmtId="3" fontId="7" fillId="3" borderId="5" xfId="8" applyNumberFormat="1"/>
    <xf numFmtId="164" fontId="7" fillId="3" borderId="5" xfId="8" applyNumberFormat="1"/>
    <xf numFmtId="6" fontId="7" fillId="3" borderId="5" xfId="8" applyNumberFormat="1"/>
    <xf numFmtId="166" fontId="7" fillId="3" borderId="5" xfId="8" applyNumberFormat="1"/>
    <xf numFmtId="10" fontId="7" fillId="3" borderId="5" xfId="8" applyNumberFormat="1"/>
    <xf numFmtId="9" fontId="7" fillId="3" borderId="5" xfId="8" applyNumberFormat="1"/>
    <xf numFmtId="0" fontId="7" fillId="3" borderId="5" xfId="8"/>
    <xf numFmtId="9" fontId="7" fillId="3" borderId="5" xfId="7" applyFont="1" applyFill="1" applyBorder="1"/>
    <xf numFmtId="0" fontId="2" fillId="2" borderId="0" xfId="2"/>
    <xf numFmtId="166" fontId="0" fillId="0" borderId="0" xfId="0" applyNumberFormat="1"/>
    <xf numFmtId="0" fontId="8" fillId="0" borderId="1" xfId="9" applyBorder="1"/>
    <xf numFmtId="0" fontId="0" fillId="0" borderId="0" xfId="0" applyAlignment="1">
      <alignment horizontal="right"/>
    </xf>
    <xf numFmtId="0" fontId="3" fillId="9" borderId="0" xfId="15"/>
    <xf numFmtId="0" fontId="2" fillId="4" borderId="0" xfId="10"/>
    <xf numFmtId="0" fontId="3" fillId="5" borderId="0" xfId="11"/>
    <xf numFmtId="6" fontId="3" fillId="5" borderId="0" xfId="11" applyNumberFormat="1"/>
    <xf numFmtId="0" fontId="0" fillId="5" borderId="0" xfId="11" applyFont="1"/>
    <xf numFmtId="44" fontId="0" fillId="0" borderId="0" xfId="3" applyNumberFormat="1" applyFont="1"/>
    <xf numFmtId="0" fontId="2" fillId="8" borderId="0" xfId="14"/>
    <xf numFmtId="164" fontId="2" fillId="8" borderId="0" xfId="14" applyNumberFormat="1"/>
    <xf numFmtId="164" fontId="3" fillId="9" borderId="0" xfId="15" applyNumberFormat="1"/>
    <xf numFmtId="9" fontId="0" fillId="0" borderId="0" xfId="7" applyFont="1"/>
    <xf numFmtId="0" fontId="0" fillId="9" borderId="0" xfId="15" applyFont="1"/>
    <xf numFmtId="0" fontId="8" fillId="0" borderId="0" xfId="9"/>
    <xf numFmtId="8" fontId="7" fillId="3" borderId="5" xfId="8" applyNumberFormat="1"/>
    <xf numFmtId="0" fontId="2" fillId="6" borderId="3" xfId="12" applyBorder="1"/>
    <xf numFmtId="0" fontId="3" fillId="7" borderId="0" xfId="13"/>
    <xf numFmtId="165" fontId="3" fillId="7" borderId="0" xfId="13" applyNumberFormat="1"/>
    <xf numFmtId="164" fontId="3" fillId="7" borderId="0" xfId="13" applyNumberFormat="1"/>
    <xf numFmtId="44" fontId="3" fillId="5" borderId="0" xfId="11" applyNumberFormat="1"/>
  </cellXfs>
  <cellStyles count="16">
    <cellStyle name="20% - Accent3" xfId="11" builtinId="38"/>
    <cellStyle name="20% - Accent4" xfId="13" builtinId="42"/>
    <cellStyle name="20% - Accent5" xfId="15" builtinId="46"/>
    <cellStyle name="Accent1" xfId="2" builtinId="29"/>
    <cellStyle name="Accent3" xfId="10" builtinId="37"/>
    <cellStyle name="Accent4" xfId="12" builtinId="41"/>
    <cellStyle name="Accent5" xfId="14" builtinId="45"/>
    <cellStyle name="Currency" xfId="3" builtinId="4"/>
    <cellStyle name="Heading 1" xfId="1" builtinId="16"/>
    <cellStyle name="Heading 2" xfId="4" builtinId="17"/>
    <cellStyle name="Heading 3" xfId="5" builtinId="18"/>
    <cellStyle name="Input" xfId="8" builtinId="20"/>
    <cellStyle name="Normal" xfId="0" builtinId="0"/>
    <cellStyle name="Percent" xfId="7" builtinId="5"/>
    <cellStyle name="Title" xfId="9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Ramp'!$A$57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Ramp'!$B$57:$Y$57</c:f>
              <c:numCache>
                <c:formatCode>_("$"* #,##0_);_("$"* \(#,##0\);_("$"* "-"??_);_(@_)</c:formatCode>
                <c:ptCount val="24"/>
                <c:pt idx="0">
                  <c:v>-11864.11024305555</c:v>
                </c:pt>
                <c:pt idx="1">
                  <c:v>-11671.35546875</c:v>
                </c:pt>
                <c:pt idx="2">
                  <c:v>-12760.65364583333</c:v>
                </c:pt>
                <c:pt idx="3">
                  <c:v>-14912.19032118055</c:v>
                </c:pt>
                <c:pt idx="4">
                  <c:v>-12672.0797905816</c:v>
                </c:pt>
                <c:pt idx="5">
                  <c:v>-10487.97202324761</c:v>
                </c:pt>
                <c:pt idx="6">
                  <c:v>-8358.466950096976</c:v>
                </c:pt>
                <c:pt idx="7">
                  <c:v>-6282.199503775107</c:v>
                </c:pt>
                <c:pt idx="8">
                  <c:v>-4257.838743611286</c:v>
                </c:pt>
                <c:pt idx="9">
                  <c:v>-2284.087002451557</c:v>
                </c:pt>
                <c:pt idx="10">
                  <c:v>-359.6790548208264</c:v>
                </c:pt>
                <c:pt idx="11">
                  <c:v>1516.618694119137</c:v>
                </c:pt>
                <c:pt idx="12">
                  <c:v>3346.008999335605</c:v>
                </c:pt>
                <c:pt idx="13">
                  <c:v>5129.664546921656</c:v>
                </c:pt>
                <c:pt idx="14">
                  <c:v>6868.728705818059</c:v>
                </c:pt>
                <c:pt idx="15">
                  <c:v>8564.316260742053</c:v>
                </c:pt>
                <c:pt idx="16">
                  <c:v>10217.51412679295</c:v>
                </c:pt>
                <c:pt idx="17">
                  <c:v>11829.38204619257</c:v>
                </c:pt>
                <c:pt idx="18">
                  <c:v>13400.9532676072</c:v>
                </c:pt>
                <c:pt idx="19">
                  <c:v>14933.23520848647</c:v>
                </c:pt>
                <c:pt idx="20">
                  <c:v>16427.21010084375</c:v>
                </c:pt>
                <c:pt idx="21">
                  <c:v>17883.8356208921</c:v>
                </c:pt>
                <c:pt idx="22">
                  <c:v>19304.04550293925</c:v>
                </c:pt>
                <c:pt idx="23">
                  <c:v>20688.75013793521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541744"/>
        <c:axId val="-2117538816"/>
      </c:lineChart>
      <c:catAx>
        <c:axId val="-2117541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538816"/>
        <c:crosses val="autoZero"/>
        <c:auto val="1"/>
        <c:lblAlgn val="ctr"/>
        <c:lblOffset val="100"/>
        <c:noMultiLvlLbl val="0"/>
      </c:catAx>
      <c:valAx>
        <c:axId val="-211753881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7541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Ramp'!$A$193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Ramp'!$B$192:$AK$192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Ramp'!$B$193:$AK$193</c:f>
              <c:numCache>
                <c:formatCode>_("$"* #,##0_);_("$"* \(#,##0\);_("$"* "-"??_);_(@_)</c:formatCode>
                <c:ptCount val="36"/>
                <c:pt idx="0">
                  <c:v>-6433.554687499998</c:v>
                </c:pt>
                <c:pt idx="1">
                  <c:v>11685.93619791667</c:v>
                </c:pt>
                <c:pt idx="2">
                  <c:v>46463.53906250001</c:v>
                </c:pt>
                <c:pt idx="3">
                  <c:v>98681.11979166669</c:v>
                </c:pt>
                <c:pt idx="4">
                  <c:v>155347.7864583333</c:v>
                </c:pt>
                <c:pt idx="5">
                  <c:v>212014.453125</c:v>
                </c:pt>
                <c:pt idx="6">
                  <c:v>268681.1197916666</c:v>
                </c:pt>
                <c:pt idx="7">
                  <c:v>325347.7864583333</c:v>
                </c:pt>
                <c:pt idx="8">
                  <c:v>382014.4531249999</c:v>
                </c:pt>
                <c:pt idx="9">
                  <c:v>438681.1197916666</c:v>
                </c:pt>
                <c:pt idx="10">
                  <c:v>495347.7864583333</c:v>
                </c:pt>
                <c:pt idx="11">
                  <c:v>552014.453125</c:v>
                </c:pt>
                <c:pt idx="12">
                  <c:v>610381.1197916666</c:v>
                </c:pt>
                <c:pt idx="13">
                  <c:v>672657.7864583333</c:v>
                </c:pt>
                <c:pt idx="14">
                  <c:v>740544.453125</c:v>
                </c:pt>
                <c:pt idx="15">
                  <c:v>814211.1197916666</c:v>
                </c:pt>
                <c:pt idx="16">
                  <c:v>887877.7864583333</c:v>
                </c:pt>
                <c:pt idx="17">
                  <c:v>961544.453125</c:v>
                </c:pt>
                <c:pt idx="18">
                  <c:v>1.03521111979167E6</c:v>
                </c:pt>
                <c:pt idx="19">
                  <c:v>1.10887778645833E6</c:v>
                </c:pt>
                <c:pt idx="20">
                  <c:v>1.182544453125E6</c:v>
                </c:pt>
                <c:pt idx="21">
                  <c:v>1.25621111979167E6</c:v>
                </c:pt>
                <c:pt idx="22">
                  <c:v>1.32987778645833E6</c:v>
                </c:pt>
                <c:pt idx="23">
                  <c:v>1.403544453125E6</c:v>
                </c:pt>
                <c:pt idx="24">
                  <c:v>1.47772111979167E6</c:v>
                </c:pt>
                <c:pt idx="25">
                  <c:v>1.55307078645833E6</c:v>
                </c:pt>
                <c:pt idx="26">
                  <c:v>1.630103453125E6</c:v>
                </c:pt>
                <c:pt idx="27">
                  <c:v>1.70887011979167E6</c:v>
                </c:pt>
                <c:pt idx="28">
                  <c:v>1.78763678645833E6</c:v>
                </c:pt>
                <c:pt idx="29">
                  <c:v>1.866403453125E6</c:v>
                </c:pt>
                <c:pt idx="30">
                  <c:v>1.94517011979167E6</c:v>
                </c:pt>
                <c:pt idx="31">
                  <c:v>2.02393678645833E6</c:v>
                </c:pt>
                <c:pt idx="32">
                  <c:v>2.102703453125E6</c:v>
                </c:pt>
                <c:pt idx="33">
                  <c:v>2.18147011979167E6</c:v>
                </c:pt>
                <c:pt idx="34">
                  <c:v>2.26023678645833E6</c:v>
                </c:pt>
                <c:pt idx="35">
                  <c:v>2.339003453125E6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338800"/>
        <c:axId val="-2117335600"/>
      </c:lineChart>
      <c:catAx>
        <c:axId val="-2117338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335600"/>
        <c:crosses val="autoZero"/>
        <c:auto val="1"/>
        <c:lblAlgn val="ctr"/>
        <c:lblOffset val="100"/>
        <c:noMultiLvlLbl val="0"/>
      </c:catAx>
      <c:valAx>
        <c:axId val="-211733560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7338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Ramp'!$A$194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Ramp'!$B$192:$AK$192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Ramp'!$B$194:$AK$194</c:f>
              <c:numCache>
                <c:formatCode>_("$"* #,##0_);_("$"* \(#,##0\);_("$"* "-"??_);_(@_)</c:formatCode>
                <c:ptCount val="36"/>
                <c:pt idx="0">
                  <c:v>-18533.77604166666</c:v>
                </c:pt>
                <c:pt idx="1">
                  <c:v>-19528.5703125</c:v>
                </c:pt>
                <c:pt idx="2">
                  <c:v>11631.84114583336</c:v>
                </c:pt>
                <c:pt idx="3">
                  <c:v>90560.74739583337</c:v>
                </c:pt>
                <c:pt idx="4">
                  <c:v>226156.3203125</c:v>
                </c:pt>
                <c:pt idx="5">
                  <c:v>418418.5598958334</c:v>
                </c:pt>
                <c:pt idx="6">
                  <c:v>667347.4661458332</c:v>
                </c:pt>
                <c:pt idx="7">
                  <c:v>972943.0390625</c:v>
                </c:pt>
                <c:pt idx="8">
                  <c:v>1.33520527864583E6</c:v>
                </c:pt>
                <c:pt idx="9">
                  <c:v>1.75413418489583E6</c:v>
                </c:pt>
                <c:pt idx="10">
                  <c:v>2.2297297578125E6</c:v>
                </c:pt>
                <c:pt idx="11">
                  <c:v>2.76199199739583E6</c:v>
                </c:pt>
                <c:pt idx="12">
                  <c:v>3.35262090364583E6</c:v>
                </c:pt>
                <c:pt idx="13">
                  <c:v>4.0055264765625E6</c:v>
                </c:pt>
                <c:pt idx="14">
                  <c:v>4.72631871614583E6</c:v>
                </c:pt>
                <c:pt idx="15">
                  <c:v>5.52077762239583E6</c:v>
                </c:pt>
                <c:pt idx="16">
                  <c:v>6.3889031953125E6</c:v>
                </c:pt>
                <c:pt idx="17">
                  <c:v>7.33069543489583E6</c:v>
                </c:pt>
                <c:pt idx="18">
                  <c:v>8.34615434114583E6</c:v>
                </c:pt>
                <c:pt idx="19">
                  <c:v>9.4352799140625E6</c:v>
                </c:pt>
                <c:pt idx="20">
                  <c:v>1.05980721536458E7</c:v>
                </c:pt>
                <c:pt idx="21">
                  <c:v>1.18345310598958E7</c:v>
                </c:pt>
                <c:pt idx="22">
                  <c:v>1.31446566328125E7</c:v>
                </c:pt>
                <c:pt idx="23">
                  <c:v>1.45284488723958E7</c:v>
                </c:pt>
                <c:pt idx="24">
                  <c:v>1.59864177786458E7</c:v>
                </c:pt>
                <c:pt idx="25">
                  <c:v>1.75197363515625E7</c:v>
                </c:pt>
                <c:pt idx="26">
                  <c:v>1.91300875911458E7</c:v>
                </c:pt>
                <c:pt idx="27">
                  <c:v>2.08192054973958E7</c:v>
                </c:pt>
                <c:pt idx="28">
                  <c:v>2.25870900703125E7</c:v>
                </c:pt>
                <c:pt idx="29">
                  <c:v>2.44337413098958E7</c:v>
                </c:pt>
                <c:pt idx="30">
                  <c:v>2.63591592161458E7</c:v>
                </c:pt>
                <c:pt idx="31">
                  <c:v>2.83633437890625E7</c:v>
                </c:pt>
                <c:pt idx="32">
                  <c:v>3.04462950286458E7</c:v>
                </c:pt>
                <c:pt idx="33">
                  <c:v>3.26080129348958E7</c:v>
                </c:pt>
                <c:pt idx="34">
                  <c:v>3.48484975078125E7</c:v>
                </c:pt>
                <c:pt idx="35">
                  <c:v>3.71677487473958E7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307168"/>
        <c:axId val="-2117303968"/>
      </c:lineChart>
      <c:catAx>
        <c:axId val="-2117307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303968"/>
        <c:crosses val="autoZero"/>
        <c:auto val="1"/>
        <c:lblAlgn val="ctr"/>
        <c:lblOffset val="100"/>
        <c:noMultiLvlLbl val="0"/>
      </c:catAx>
      <c:valAx>
        <c:axId val="-211730396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7307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- Single</a:t>
            </a:r>
            <a:r>
              <a:rPr lang="en-US" baseline="0"/>
              <a:t> </a:t>
            </a:r>
            <a:r>
              <a:rPr lang="en-US"/>
              <a:t>Sales Hire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'Sales Ramp'!$A$40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Ramp'!$B$40:$M$40</c:f>
              <c:numCache>
                <c:formatCode>_("$"* #,##0_);_("$"* \(#,##0\);_("$"* "-"??_);_(@_)</c:formatCode>
                <c:ptCount val="12"/>
                <c:pt idx="0">
                  <c:v>295.138888888889</c:v>
                </c:pt>
                <c:pt idx="1">
                  <c:v>973.9583333333333</c:v>
                </c:pt>
                <c:pt idx="2">
                  <c:v>1947.916666666667</c:v>
                </c:pt>
                <c:pt idx="3">
                  <c:v>2951.388888888889</c:v>
                </c:pt>
                <c:pt idx="4">
                  <c:v>2951.388888888889</c:v>
                </c:pt>
                <c:pt idx="5">
                  <c:v>2951.388888888889</c:v>
                </c:pt>
                <c:pt idx="6">
                  <c:v>2951.388888888889</c:v>
                </c:pt>
                <c:pt idx="7">
                  <c:v>2951.388888888889</c:v>
                </c:pt>
                <c:pt idx="8">
                  <c:v>2951.388888888889</c:v>
                </c:pt>
                <c:pt idx="9">
                  <c:v>2951.388888888889</c:v>
                </c:pt>
                <c:pt idx="10">
                  <c:v>2951.388888888889</c:v>
                </c:pt>
                <c:pt idx="11">
                  <c:v>2951.388888888889</c:v>
                </c:pt>
              </c:numCache>
            </c:numRef>
          </c:val>
        </c:ser>
        <c:ser>
          <c:idx val="1"/>
          <c:order val="1"/>
          <c:tx>
            <c:strRef>
              <c:f>'Sales Ramp'!$A$41</c:f>
              <c:strCache>
                <c:ptCount val="1"/>
                <c:pt idx="0">
                  <c:v>MRR from prior months bookings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Ramp'!$B$41:$M$41</c:f>
              <c:numCache>
                <c:formatCode>_("$"* #,##0_);_("$"* \(#,##0\);_("$"* "-"??_);_(@_)</c:formatCode>
                <c:ptCount val="12"/>
                <c:pt idx="1">
                  <c:v>295.138888888889</c:v>
                </c:pt>
                <c:pt idx="2">
                  <c:v>1261.71875</c:v>
                </c:pt>
                <c:pt idx="3">
                  <c:v>3178.092447916667</c:v>
                </c:pt>
                <c:pt idx="4">
                  <c:v>6050.029025607638</c:v>
                </c:pt>
                <c:pt idx="5">
                  <c:v>8850.167188856335</c:v>
                </c:pt>
                <c:pt idx="6">
                  <c:v>11580.30189802382</c:v>
                </c:pt>
                <c:pt idx="7">
                  <c:v>14242.18323946211</c:v>
                </c:pt>
                <c:pt idx="8">
                  <c:v>16837.51754736444</c:v>
                </c:pt>
                <c:pt idx="9">
                  <c:v>19367.96849756922</c:v>
                </c:pt>
                <c:pt idx="10">
                  <c:v>21835.15817401888</c:v>
                </c:pt>
                <c:pt idx="11">
                  <c:v>24240.6681085573</c:v>
                </c:pt>
              </c:numCache>
            </c:numRef>
          </c:val>
        </c:ser>
        <c:ser>
          <c:idx val="2"/>
          <c:order val="2"/>
          <c:tx>
            <c:strRef>
              <c:f>'Sales Ramp'!$A$42</c:f>
              <c:strCache>
                <c:ptCount val="1"/>
                <c:pt idx="0">
                  <c:v>Churn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Ramp'!$B$42:$M$42</c:f>
              <c:numCache>
                <c:formatCode>_("$"* #,##0.00_);_("$"* \(#,##0.00\);_("$"* "-"??_);_(@_)</c:formatCode>
                <c:ptCount val="12"/>
                <c:pt idx="1">
                  <c:v>-7.378472222222223</c:v>
                </c:pt>
                <c:pt idx="2">
                  <c:v>-31.54296875</c:v>
                </c:pt>
                <c:pt idx="3">
                  <c:v>-79.45231119791669</c:v>
                </c:pt>
                <c:pt idx="4">
                  <c:v>-151.250725640191</c:v>
                </c:pt>
                <c:pt idx="5">
                  <c:v>-221.2541797214084</c:v>
                </c:pt>
                <c:pt idx="6">
                  <c:v>-289.5075474505954</c:v>
                </c:pt>
                <c:pt idx="7">
                  <c:v>-356.0545809865528</c:v>
                </c:pt>
                <c:pt idx="8">
                  <c:v>-420.9379386841111</c:v>
                </c:pt>
                <c:pt idx="9">
                  <c:v>-484.1992124392306</c:v>
                </c:pt>
                <c:pt idx="10">
                  <c:v>-545.878954350472</c:v>
                </c:pt>
                <c:pt idx="11">
                  <c:v>-606.0167027139324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2117258592"/>
        <c:axId val="-2117255440"/>
      </c:barChart>
      <c:catAx>
        <c:axId val="-2117258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7255440"/>
        <c:crosses val="autoZero"/>
        <c:auto val="1"/>
        <c:lblAlgn val="ctr"/>
        <c:lblOffset val="100"/>
        <c:noMultiLvlLbl val="0"/>
      </c:catAx>
      <c:valAx>
        <c:axId val="-211725544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7258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Bookings &amp;</a:t>
            </a:r>
            <a:r>
              <a:rPr lang="en-US" baseline="0"/>
              <a:t> Churn - Single Sales Hire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'Sales Ramp'!$A$40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Ramp'!$B$40:$M$40</c:f>
              <c:numCache>
                <c:formatCode>_("$"* #,##0_);_("$"* \(#,##0\);_("$"* "-"??_);_(@_)</c:formatCode>
                <c:ptCount val="12"/>
                <c:pt idx="0">
                  <c:v>295.138888888889</c:v>
                </c:pt>
                <c:pt idx="1">
                  <c:v>973.9583333333333</c:v>
                </c:pt>
                <c:pt idx="2">
                  <c:v>1947.916666666667</c:v>
                </c:pt>
                <c:pt idx="3">
                  <c:v>2951.388888888889</c:v>
                </c:pt>
                <c:pt idx="4">
                  <c:v>2951.388888888889</c:v>
                </c:pt>
                <c:pt idx="5">
                  <c:v>2951.388888888889</c:v>
                </c:pt>
                <c:pt idx="6">
                  <c:v>2951.388888888889</c:v>
                </c:pt>
                <c:pt idx="7">
                  <c:v>2951.388888888889</c:v>
                </c:pt>
                <c:pt idx="8">
                  <c:v>2951.388888888889</c:v>
                </c:pt>
                <c:pt idx="9">
                  <c:v>2951.388888888889</c:v>
                </c:pt>
                <c:pt idx="10">
                  <c:v>2951.388888888889</c:v>
                </c:pt>
                <c:pt idx="11">
                  <c:v>2951.388888888889</c:v>
                </c:pt>
              </c:numCache>
            </c:numRef>
          </c:val>
        </c:ser>
        <c:ser>
          <c:idx val="1"/>
          <c:order val="1"/>
          <c:tx>
            <c:strRef>
              <c:f>'Sales Ramp'!$A$42</c:f>
              <c:strCache>
                <c:ptCount val="1"/>
                <c:pt idx="0">
                  <c:v>Churn</c:v>
                </c:pt>
              </c:strCache>
            </c:strRef>
          </c:tx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Ramp'!$B$42:$M$42</c:f>
              <c:numCache>
                <c:formatCode>_("$"* #,##0.00_);_("$"* \(#,##0.00\);_("$"* "-"??_);_(@_)</c:formatCode>
                <c:ptCount val="12"/>
                <c:pt idx="1">
                  <c:v>-7.378472222222223</c:v>
                </c:pt>
                <c:pt idx="2">
                  <c:v>-31.54296875</c:v>
                </c:pt>
                <c:pt idx="3">
                  <c:v>-79.45231119791669</c:v>
                </c:pt>
                <c:pt idx="4">
                  <c:v>-151.250725640191</c:v>
                </c:pt>
                <c:pt idx="5">
                  <c:v>-221.2541797214084</c:v>
                </c:pt>
                <c:pt idx="6">
                  <c:v>-289.5075474505954</c:v>
                </c:pt>
                <c:pt idx="7">
                  <c:v>-356.0545809865528</c:v>
                </c:pt>
                <c:pt idx="8">
                  <c:v>-420.9379386841111</c:v>
                </c:pt>
                <c:pt idx="9">
                  <c:v>-484.1992124392306</c:v>
                </c:pt>
                <c:pt idx="10">
                  <c:v>-545.878954350472</c:v>
                </c:pt>
                <c:pt idx="11">
                  <c:v>-606.0167027139324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2117220640"/>
        <c:axId val="-2117217536"/>
      </c:barChart>
      <c:catAx>
        <c:axId val="-2117220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7217536"/>
        <c:crosses val="autoZero"/>
        <c:auto val="1"/>
        <c:lblAlgn val="ctr"/>
        <c:lblOffset val="100"/>
        <c:noMultiLvlLbl val="0"/>
      </c:catAx>
      <c:valAx>
        <c:axId val="-211721753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7220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Versus</a:t>
            </a:r>
            <a:r>
              <a:rPr lang="en-US" baseline="0"/>
              <a:t> Expenses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Ramp'!$A$43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'Sales Ramp'!$B$37:$M$37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'Sales Ramp'!$B$43:$M$43</c:f>
              <c:numCache>
                <c:formatCode>_("$"* #,##0_);_("$"* \(#,##0\);_("$"* "-"??_);_(@_)</c:formatCode>
                <c:ptCount val="12"/>
                <c:pt idx="0">
                  <c:v>295.138888888889</c:v>
                </c:pt>
                <c:pt idx="1">
                  <c:v>1261.71875</c:v>
                </c:pt>
                <c:pt idx="2">
                  <c:v>3178.092447916667</c:v>
                </c:pt>
                <c:pt idx="3">
                  <c:v>6050.029025607638</c:v>
                </c:pt>
                <c:pt idx="4">
                  <c:v>8850.167188856335</c:v>
                </c:pt>
                <c:pt idx="5">
                  <c:v>11580.30189802382</c:v>
                </c:pt>
                <c:pt idx="6">
                  <c:v>14242.18323946211</c:v>
                </c:pt>
                <c:pt idx="7">
                  <c:v>16837.51754736444</c:v>
                </c:pt>
                <c:pt idx="8">
                  <c:v>19367.96849756922</c:v>
                </c:pt>
                <c:pt idx="9">
                  <c:v>21835.15817401888</c:v>
                </c:pt>
                <c:pt idx="10">
                  <c:v>24240.6681085573</c:v>
                </c:pt>
                <c:pt idx="11">
                  <c:v>26586.04029473225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Ramp'!$A$53</c:f>
              <c:strCache>
                <c:ptCount val="1"/>
                <c:pt idx="0">
                  <c:v>Total Expenses</c:v>
                </c:pt>
              </c:strCache>
            </c:strRef>
          </c:tx>
          <c:marker>
            <c:symbol val="none"/>
          </c:marker>
          <c:cat>
            <c:strRef>
              <c:f>'Sales Ramp'!$B$37:$M$37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'Sales Ramp'!$B$53:$M$53</c:f>
              <c:numCache>
                <c:formatCode>_("$"* #,##0_);_("$"* \(#,##0\);_("$"* "-"??_);_(@_)</c:formatCode>
                <c:ptCount val="12"/>
                <c:pt idx="0">
                  <c:v>12100.22135416667</c:v>
                </c:pt>
                <c:pt idx="1">
                  <c:v>12680.73046875</c:v>
                </c:pt>
                <c:pt idx="2">
                  <c:v>15303.12760416667</c:v>
                </c:pt>
                <c:pt idx="3">
                  <c:v>19752.21354166666</c:v>
                </c:pt>
                <c:pt idx="4">
                  <c:v>19752.21354166666</c:v>
                </c:pt>
                <c:pt idx="5">
                  <c:v>19752.21354166666</c:v>
                </c:pt>
                <c:pt idx="6">
                  <c:v>19752.21354166666</c:v>
                </c:pt>
                <c:pt idx="7">
                  <c:v>19752.21354166666</c:v>
                </c:pt>
                <c:pt idx="8">
                  <c:v>19752.21354166666</c:v>
                </c:pt>
                <c:pt idx="9">
                  <c:v>19752.21354166666</c:v>
                </c:pt>
                <c:pt idx="10">
                  <c:v>19752.21354166666</c:v>
                </c:pt>
                <c:pt idx="11">
                  <c:v>19752.21354166666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183648"/>
        <c:axId val="-2117180640"/>
      </c:lineChart>
      <c:catAx>
        <c:axId val="-2117183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7180640"/>
        <c:crosses val="autoZero"/>
        <c:auto val="1"/>
        <c:lblAlgn val="ctr"/>
        <c:lblOffset val="100"/>
        <c:noMultiLvlLbl val="0"/>
      </c:catAx>
      <c:valAx>
        <c:axId val="-211718064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7183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</a:t>
            </a:r>
            <a:r>
              <a:rPr lang="en-US" baseline="0"/>
              <a:t>flow comparison -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Ramp'!$A$57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Ramp'!$B$57:$Y$57</c:f>
              <c:numCache>
                <c:formatCode>_("$"* #,##0_);_("$"* \(#,##0\);_("$"* "-"??_);_(@_)</c:formatCode>
                <c:ptCount val="24"/>
                <c:pt idx="0">
                  <c:v>-11864.11024305555</c:v>
                </c:pt>
                <c:pt idx="1">
                  <c:v>-11671.35546875</c:v>
                </c:pt>
                <c:pt idx="2">
                  <c:v>-12760.65364583333</c:v>
                </c:pt>
                <c:pt idx="3">
                  <c:v>-14912.19032118055</c:v>
                </c:pt>
                <c:pt idx="4">
                  <c:v>-12672.0797905816</c:v>
                </c:pt>
                <c:pt idx="5">
                  <c:v>-10487.97202324761</c:v>
                </c:pt>
                <c:pt idx="6">
                  <c:v>-8358.466950096976</c:v>
                </c:pt>
                <c:pt idx="7">
                  <c:v>-6282.199503775107</c:v>
                </c:pt>
                <c:pt idx="8">
                  <c:v>-4257.838743611286</c:v>
                </c:pt>
                <c:pt idx="9">
                  <c:v>-2284.087002451557</c:v>
                </c:pt>
                <c:pt idx="10">
                  <c:v>-359.6790548208264</c:v>
                </c:pt>
                <c:pt idx="11">
                  <c:v>1516.618694119137</c:v>
                </c:pt>
                <c:pt idx="12">
                  <c:v>3346.008999335605</c:v>
                </c:pt>
                <c:pt idx="13">
                  <c:v>5129.664546921656</c:v>
                </c:pt>
                <c:pt idx="14">
                  <c:v>6868.728705818059</c:v>
                </c:pt>
                <c:pt idx="15">
                  <c:v>8564.316260742053</c:v>
                </c:pt>
                <c:pt idx="16">
                  <c:v>10217.51412679295</c:v>
                </c:pt>
                <c:pt idx="17">
                  <c:v>11829.38204619257</c:v>
                </c:pt>
                <c:pt idx="18">
                  <c:v>13400.9532676072</c:v>
                </c:pt>
                <c:pt idx="19">
                  <c:v>14933.23520848647</c:v>
                </c:pt>
                <c:pt idx="20">
                  <c:v>16427.21010084375</c:v>
                </c:pt>
                <c:pt idx="21">
                  <c:v>17883.8356208921</c:v>
                </c:pt>
                <c:pt idx="22">
                  <c:v>19304.04550293925</c:v>
                </c:pt>
                <c:pt idx="23">
                  <c:v>20688.75013793521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Ramp'!$A$164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Ramp'!$B$164:$Y$164</c:f>
              <c:numCache>
                <c:formatCode>_("$"* #,##0_);_("$"* \(#,##0\);_("$"* "-"??_);_(@_)</c:formatCode>
                <c:ptCount val="24"/>
                <c:pt idx="0">
                  <c:v>-9266.888020833332</c:v>
                </c:pt>
                <c:pt idx="1">
                  <c:v>-3330.73046875</c:v>
                </c:pt>
                <c:pt idx="2">
                  <c:v>3396.872395833332</c:v>
                </c:pt>
                <c:pt idx="3">
                  <c:v>8581.119791666667</c:v>
                </c:pt>
                <c:pt idx="4">
                  <c:v>8581.119791666667</c:v>
                </c:pt>
                <c:pt idx="5">
                  <c:v>8581.119791666667</c:v>
                </c:pt>
                <c:pt idx="6">
                  <c:v>8581.119791666667</c:v>
                </c:pt>
                <c:pt idx="7">
                  <c:v>8581.119791666667</c:v>
                </c:pt>
                <c:pt idx="8">
                  <c:v>8581.119791666667</c:v>
                </c:pt>
                <c:pt idx="9">
                  <c:v>8581.119791666667</c:v>
                </c:pt>
                <c:pt idx="10">
                  <c:v>8581.119791666667</c:v>
                </c:pt>
                <c:pt idx="11">
                  <c:v>10564.453125</c:v>
                </c:pt>
                <c:pt idx="12">
                  <c:v>15126.11979166667</c:v>
                </c:pt>
                <c:pt idx="13">
                  <c:v>21671.11979166667</c:v>
                </c:pt>
                <c:pt idx="14">
                  <c:v>28414.453125</c:v>
                </c:pt>
                <c:pt idx="15">
                  <c:v>28414.453125</c:v>
                </c:pt>
                <c:pt idx="16">
                  <c:v>28414.453125</c:v>
                </c:pt>
                <c:pt idx="17">
                  <c:v>28414.453125</c:v>
                </c:pt>
                <c:pt idx="18">
                  <c:v>28414.453125</c:v>
                </c:pt>
                <c:pt idx="19">
                  <c:v>28414.453125</c:v>
                </c:pt>
                <c:pt idx="20">
                  <c:v>28414.453125</c:v>
                </c:pt>
                <c:pt idx="21">
                  <c:v>28414.453125</c:v>
                </c:pt>
                <c:pt idx="22">
                  <c:v>28414.453125</c:v>
                </c:pt>
                <c:pt idx="23">
                  <c:v>28414.453125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142240"/>
        <c:axId val="-2117139136"/>
      </c:lineChart>
      <c:catAx>
        <c:axId val="-2117142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7139136"/>
        <c:crosses val="autoZero"/>
        <c:auto val="1"/>
        <c:lblAlgn val="ctr"/>
        <c:lblOffset val="100"/>
        <c:noMultiLvlLbl val="0"/>
      </c:catAx>
      <c:valAx>
        <c:axId val="-211713913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7142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Cashflow comparision - 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Ramp'!$A$114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Ramp'!$B$114:$AK$114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-70799.15190972221</c:v>
                </c:pt>
                <c:pt idx="2">
                  <c:v>-143391.390625</c:v>
                </c:pt>
                <c:pt idx="3">
                  <c:v>-245808.0099826389</c:v>
                </c:pt>
                <c:pt idx="4">
                  <c:v>-373568.788921441</c:v>
                </c:pt>
                <c:pt idx="5">
                  <c:v>-522305.5119067382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-1.05231095806553E6</c:v>
                </c:pt>
                <c:pt idx="9">
                  <c:v>-1.2434128654507E6</c:v>
                </c:pt>
                <c:pt idx="10">
                  <c:v>-1.43523413094551E6</c:v>
                </c:pt>
                <c:pt idx="11">
                  <c:v>-1.62402215905208E6</c:v>
                </c:pt>
                <c:pt idx="12">
                  <c:v>-1.80611816915998E6</c:v>
                </c:pt>
                <c:pt idx="13">
                  <c:v>-1.97795485017404E6</c:v>
                </c:pt>
                <c:pt idx="14">
                  <c:v>-2.13605407377646E6</c:v>
                </c:pt>
                <c:pt idx="15">
                  <c:v>-2.27702466485739E6</c:v>
                </c:pt>
                <c:pt idx="16">
                  <c:v>-2.39756022768474E6</c:v>
                </c:pt>
                <c:pt idx="17">
                  <c:v>-2.49443702641971E6</c:v>
                </c:pt>
                <c:pt idx="18">
                  <c:v>-2.56451191861946E6</c:v>
                </c:pt>
                <c:pt idx="19">
                  <c:v>-2.60472034040223E6</c:v>
                </c:pt>
                <c:pt idx="20">
                  <c:v>-2.61207434198332E6</c:v>
                </c:pt>
                <c:pt idx="21">
                  <c:v>-2.58366067232263E6</c:v>
                </c:pt>
                <c:pt idx="22">
                  <c:v>-2.51663891165606E6</c:v>
                </c:pt>
                <c:pt idx="23">
                  <c:v>-2.40823965071361E6</c:v>
                </c:pt>
                <c:pt idx="24">
                  <c:v>-2.25576271545706E6</c:v>
                </c:pt>
                <c:pt idx="25">
                  <c:v>-2.0565754361991E6</c:v>
                </c:pt>
                <c:pt idx="26">
                  <c:v>-1.80811095999465E6</c:v>
                </c:pt>
                <c:pt idx="27">
                  <c:v>-1.50786660522221E6</c:v>
                </c:pt>
                <c:pt idx="28">
                  <c:v>-1.15340225730085E6</c:v>
                </c:pt>
                <c:pt idx="29">
                  <c:v>-742338.804514166</c:v>
                </c:pt>
                <c:pt idx="30">
                  <c:v>-272356.6129386388</c:v>
                </c:pt>
                <c:pt idx="31">
                  <c:v>258805.9605011456</c:v>
                </c:pt>
                <c:pt idx="32">
                  <c:v>853354.017803721</c:v>
                </c:pt>
                <c:pt idx="33">
                  <c:v>1.51343753341765E6</c:v>
                </c:pt>
                <c:pt idx="34">
                  <c:v>2.2411527324303E6</c:v>
                </c:pt>
                <c:pt idx="35">
                  <c:v>3.03854343430183E6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Ramp'!$A$194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Ramp'!$B$194:$AK$194</c:f>
              <c:numCache>
                <c:formatCode>_("$"* #,##0_);_("$"* \(#,##0\);_("$"* "-"??_);_(@_)</c:formatCode>
                <c:ptCount val="36"/>
                <c:pt idx="0">
                  <c:v>-18533.77604166666</c:v>
                </c:pt>
                <c:pt idx="1">
                  <c:v>-19528.5703125</c:v>
                </c:pt>
                <c:pt idx="2">
                  <c:v>11631.84114583336</c:v>
                </c:pt>
                <c:pt idx="3">
                  <c:v>90560.74739583337</c:v>
                </c:pt>
                <c:pt idx="4">
                  <c:v>226156.3203125</c:v>
                </c:pt>
                <c:pt idx="5">
                  <c:v>418418.5598958334</c:v>
                </c:pt>
                <c:pt idx="6">
                  <c:v>667347.4661458332</c:v>
                </c:pt>
                <c:pt idx="7">
                  <c:v>972943.0390625</c:v>
                </c:pt>
                <c:pt idx="8">
                  <c:v>1.33520527864583E6</c:v>
                </c:pt>
                <c:pt idx="9">
                  <c:v>1.75413418489583E6</c:v>
                </c:pt>
                <c:pt idx="10">
                  <c:v>2.2297297578125E6</c:v>
                </c:pt>
                <c:pt idx="11">
                  <c:v>2.76199199739583E6</c:v>
                </c:pt>
                <c:pt idx="12">
                  <c:v>3.35262090364583E6</c:v>
                </c:pt>
                <c:pt idx="13">
                  <c:v>4.0055264765625E6</c:v>
                </c:pt>
                <c:pt idx="14">
                  <c:v>4.72631871614583E6</c:v>
                </c:pt>
                <c:pt idx="15">
                  <c:v>5.52077762239583E6</c:v>
                </c:pt>
                <c:pt idx="16">
                  <c:v>6.3889031953125E6</c:v>
                </c:pt>
                <c:pt idx="17">
                  <c:v>7.33069543489583E6</c:v>
                </c:pt>
                <c:pt idx="18">
                  <c:v>8.34615434114583E6</c:v>
                </c:pt>
                <c:pt idx="19">
                  <c:v>9.4352799140625E6</c:v>
                </c:pt>
                <c:pt idx="20">
                  <c:v>1.05980721536458E7</c:v>
                </c:pt>
                <c:pt idx="21">
                  <c:v>1.18345310598958E7</c:v>
                </c:pt>
                <c:pt idx="22">
                  <c:v>1.31446566328125E7</c:v>
                </c:pt>
                <c:pt idx="23">
                  <c:v>1.45284488723958E7</c:v>
                </c:pt>
                <c:pt idx="24">
                  <c:v>1.59864177786458E7</c:v>
                </c:pt>
                <c:pt idx="25">
                  <c:v>1.75197363515625E7</c:v>
                </c:pt>
                <c:pt idx="26">
                  <c:v>1.91300875911458E7</c:v>
                </c:pt>
                <c:pt idx="27">
                  <c:v>2.08192054973958E7</c:v>
                </c:pt>
                <c:pt idx="28">
                  <c:v>2.25870900703125E7</c:v>
                </c:pt>
                <c:pt idx="29">
                  <c:v>2.44337413098958E7</c:v>
                </c:pt>
                <c:pt idx="30">
                  <c:v>2.63591592161458E7</c:v>
                </c:pt>
                <c:pt idx="31">
                  <c:v>2.83633437890625E7</c:v>
                </c:pt>
                <c:pt idx="32">
                  <c:v>3.04462950286458E7</c:v>
                </c:pt>
                <c:pt idx="33">
                  <c:v>3.26080129348958E7</c:v>
                </c:pt>
                <c:pt idx="34">
                  <c:v>3.48484975078125E7</c:v>
                </c:pt>
                <c:pt idx="35">
                  <c:v>3.71677487473958E7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101456"/>
        <c:axId val="-2117098256"/>
      </c:lineChart>
      <c:catAx>
        <c:axId val="-2117101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7098256"/>
        <c:crosses val="autoZero"/>
        <c:auto val="1"/>
        <c:lblAlgn val="ctr"/>
        <c:lblOffset val="100"/>
        <c:noMultiLvlLbl val="0"/>
      </c:catAx>
      <c:valAx>
        <c:axId val="-211709825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7101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</a:t>
            </a:r>
            <a:r>
              <a:rPr lang="en-US" baseline="0"/>
              <a:t> Cashflow comparision - 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Ramp'!$A$58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Ramp'!$B$58:$Y$58</c:f>
              <c:numCache>
                <c:formatCode>_("$"* #,##0_);_("$"* \(#,##0\);_("$"* "-"??_);_(@_)</c:formatCode>
                <c:ptCount val="24"/>
                <c:pt idx="0">
                  <c:v>-11864.11024305555</c:v>
                </c:pt>
                <c:pt idx="1">
                  <c:v>-23535.46571180555</c:v>
                </c:pt>
                <c:pt idx="2">
                  <c:v>-36296.11935763888</c:v>
                </c:pt>
                <c:pt idx="3">
                  <c:v>-51208.30967881944</c:v>
                </c:pt>
                <c:pt idx="4">
                  <c:v>-63880.38946940103</c:v>
                </c:pt>
                <c:pt idx="5">
                  <c:v>-74368.36149264863</c:v>
                </c:pt>
                <c:pt idx="6">
                  <c:v>-82726.8284427456</c:v>
                </c:pt>
                <c:pt idx="7">
                  <c:v>-89009.0279465207</c:v>
                </c:pt>
                <c:pt idx="8">
                  <c:v>-93266.86669013198</c:v>
                </c:pt>
                <c:pt idx="9">
                  <c:v>-95550.95369258353</c:v>
                </c:pt>
                <c:pt idx="10">
                  <c:v>-95910.63274740435</c:v>
                </c:pt>
                <c:pt idx="11">
                  <c:v>-94394.0140532852</c:v>
                </c:pt>
                <c:pt idx="12">
                  <c:v>-91048.0050539496</c:v>
                </c:pt>
                <c:pt idx="13">
                  <c:v>-85918.34050702793</c:v>
                </c:pt>
                <c:pt idx="14">
                  <c:v>-79049.61180120989</c:v>
                </c:pt>
                <c:pt idx="15">
                  <c:v>-70485.29554046787</c:v>
                </c:pt>
                <c:pt idx="16">
                  <c:v>-60267.78141367494</c:v>
                </c:pt>
                <c:pt idx="17">
                  <c:v>-48438.3993674824</c:v>
                </c:pt>
                <c:pt idx="18">
                  <c:v>-35037.4460998752</c:v>
                </c:pt>
                <c:pt idx="19">
                  <c:v>-20104.21089138876</c:v>
                </c:pt>
                <c:pt idx="20">
                  <c:v>-3677.000790545018</c:v>
                </c:pt>
                <c:pt idx="21">
                  <c:v>14206.83483034704</c:v>
                </c:pt>
                <c:pt idx="22">
                  <c:v>33510.88033328624</c:v>
                </c:pt>
                <c:pt idx="23">
                  <c:v>54199.63047122146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Ramp'!$A$165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Ramp'!$B$165:$Y$165</c:f>
              <c:numCache>
                <c:formatCode>_("$"* #,##0_);_("$"* \(#,##0\);_("$"* "-"??_);_(@_)</c:formatCode>
                <c:ptCount val="24"/>
                <c:pt idx="0">
                  <c:v>-9266.888020833332</c:v>
                </c:pt>
                <c:pt idx="1">
                  <c:v>-12597.61848958333</c:v>
                </c:pt>
                <c:pt idx="2">
                  <c:v>-9200.74609374999</c:v>
                </c:pt>
                <c:pt idx="3">
                  <c:v>-619.6263020833139</c:v>
                </c:pt>
                <c:pt idx="4">
                  <c:v>7961.493489583343</c:v>
                </c:pt>
                <c:pt idx="5">
                  <c:v>16542.61328125001</c:v>
                </c:pt>
                <c:pt idx="6">
                  <c:v>25123.73307291669</c:v>
                </c:pt>
                <c:pt idx="7">
                  <c:v>33704.85286458337</c:v>
                </c:pt>
                <c:pt idx="8">
                  <c:v>42285.97265625002</c:v>
                </c:pt>
                <c:pt idx="9">
                  <c:v>50867.09244791672</c:v>
                </c:pt>
                <c:pt idx="10">
                  <c:v>59448.2122395834</c:v>
                </c:pt>
                <c:pt idx="11">
                  <c:v>70012.66536458343</c:v>
                </c:pt>
                <c:pt idx="12">
                  <c:v>85138.78515625008</c:v>
                </c:pt>
                <c:pt idx="13">
                  <c:v>106809.9049479168</c:v>
                </c:pt>
                <c:pt idx="14">
                  <c:v>135224.3580729167</c:v>
                </c:pt>
                <c:pt idx="15">
                  <c:v>163638.8111979168</c:v>
                </c:pt>
                <c:pt idx="16">
                  <c:v>192053.2643229168</c:v>
                </c:pt>
                <c:pt idx="17">
                  <c:v>220467.7174479168</c:v>
                </c:pt>
                <c:pt idx="18">
                  <c:v>248882.1705729169</c:v>
                </c:pt>
                <c:pt idx="19">
                  <c:v>277296.6236979168</c:v>
                </c:pt>
                <c:pt idx="20">
                  <c:v>305711.0768229169</c:v>
                </c:pt>
                <c:pt idx="21">
                  <c:v>334125.529947917</c:v>
                </c:pt>
                <c:pt idx="22">
                  <c:v>362539.9830729168</c:v>
                </c:pt>
                <c:pt idx="23">
                  <c:v>390954.4361979168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856288"/>
        <c:axId val="-2117859408"/>
      </c:lineChart>
      <c:catAx>
        <c:axId val="-2117856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7859408"/>
        <c:crosses val="autoZero"/>
        <c:auto val="1"/>
        <c:lblAlgn val="ctr"/>
        <c:lblOffset val="100"/>
        <c:noMultiLvlLbl val="0"/>
      </c:catAx>
      <c:valAx>
        <c:axId val="-2117859408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7856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Cashflow comparison -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Ramp'!$A$113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Ramp'!$B$113:$AK$113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-47070.93142361111</c:v>
                </c:pt>
                <c:pt idx="2">
                  <c:v>-72592.23871527777</c:v>
                </c:pt>
                <c:pt idx="3">
                  <c:v>-102416.6193576389</c:v>
                </c:pt>
                <c:pt idx="4">
                  <c:v>-127760.7789388021</c:v>
                </c:pt>
                <c:pt idx="5">
                  <c:v>-148736.7229852973</c:v>
                </c:pt>
                <c:pt idx="6">
                  <c:v>-165453.6568854912</c:v>
                </c:pt>
                <c:pt idx="7">
                  <c:v>-178018.0558930414</c:v>
                </c:pt>
                <c:pt idx="8">
                  <c:v>-186533.733380264</c:v>
                </c:pt>
                <c:pt idx="9">
                  <c:v>-191101.9073851672</c:v>
                </c:pt>
                <c:pt idx="10">
                  <c:v>-191821.2654948088</c:v>
                </c:pt>
                <c:pt idx="11">
                  <c:v>-188788.0281065705</c:v>
                </c:pt>
                <c:pt idx="12">
                  <c:v>-182096.0101078994</c:v>
                </c:pt>
                <c:pt idx="13">
                  <c:v>-171836.681014056</c:v>
                </c:pt>
                <c:pt idx="14">
                  <c:v>-158099.2236024198</c:v>
                </c:pt>
                <c:pt idx="15">
                  <c:v>-140970.5910809358</c:v>
                </c:pt>
                <c:pt idx="16">
                  <c:v>-120535.56282735</c:v>
                </c:pt>
                <c:pt idx="17">
                  <c:v>-96876.7987349648</c:v>
                </c:pt>
                <c:pt idx="18">
                  <c:v>-70074.89219975041</c:v>
                </c:pt>
                <c:pt idx="19">
                  <c:v>-40208.42178277753</c:v>
                </c:pt>
                <c:pt idx="20">
                  <c:v>-7354.001581089803</c:v>
                </c:pt>
                <c:pt idx="21">
                  <c:v>28413.6696606942</c:v>
                </c:pt>
                <c:pt idx="22">
                  <c:v>67021.76066657261</c:v>
                </c:pt>
                <c:pt idx="23">
                  <c:v>108399.260942443</c:v>
                </c:pt>
                <c:pt idx="24">
                  <c:v>152476.9352565556</c:v>
                </c:pt>
                <c:pt idx="25">
                  <c:v>199187.2792579542</c:v>
                </c:pt>
                <c:pt idx="26">
                  <c:v>248464.4762044566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</c:v>
                </c:pt>
                <c:pt idx="30">
                  <c:v>469982.1915755277</c:v>
                </c:pt>
                <c:pt idx="31">
                  <c:v>531162.5734397855</c:v>
                </c:pt>
                <c:pt idx="32">
                  <c:v>594548.0573025756</c:v>
                </c:pt>
                <c:pt idx="33">
                  <c:v>660083.5156139345</c:v>
                </c:pt>
                <c:pt idx="34">
                  <c:v>727715.1990126483</c:v>
                </c:pt>
                <c:pt idx="35">
                  <c:v>797390.7018715338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Ramp'!$A$193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Ramp'!$B$193:$AK$193</c:f>
              <c:numCache>
                <c:formatCode>_("$"* #,##0_);_("$"* \(#,##0\);_("$"* "-"??_);_(@_)</c:formatCode>
                <c:ptCount val="36"/>
                <c:pt idx="0">
                  <c:v>-6433.554687499998</c:v>
                </c:pt>
                <c:pt idx="1">
                  <c:v>11685.93619791667</c:v>
                </c:pt>
                <c:pt idx="2">
                  <c:v>46463.53906250001</c:v>
                </c:pt>
                <c:pt idx="3">
                  <c:v>98681.11979166669</c:v>
                </c:pt>
                <c:pt idx="4">
                  <c:v>155347.7864583333</c:v>
                </c:pt>
                <c:pt idx="5">
                  <c:v>212014.453125</c:v>
                </c:pt>
                <c:pt idx="6">
                  <c:v>268681.1197916666</c:v>
                </c:pt>
                <c:pt idx="7">
                  <c:v>325347.7864583333</c:v>
                </c:pt>
                <c:pt idx="8">
                  <c:v>382014.4531249999</c:v>
                </c:pt>
                <c:pt idx="9">
                  <c:v>438681.1197916666</c:v>
                </c:pt>
                <c:pt idx="10">
                  <c:v>495347.7864583333</c:v>
                </c:pt>
                <c:pt idx="11">
                  <c:v>552014.453125</c:v>
                </c:pt>
                <c:pt idx="12">
                  <c:v>610381.1197916666</c:v>
                </c:pt>
                <c:pt idx="13">
                  <c:v>672657.7864583333</c:v>
                </c:pt>
                <c:pt idx="14">
                  <c:v>740544.453125</c:v>
                </c:pt>
                <c:pt idx="15">
                  <c:v>814211.1197916666</c:v>
                </c:pt>
                <c:pt idx="16">
                  <c:v>887877.7864583333</c:v>
                </c:pt>
                <c:pt idx="17">
                  <c:v>961544.453125</c:v>
                </c:pt>
                <c:pt idx="18">
                  <c:v>1.03521111979167E6</c:v>
                </c:pt>
                <c:pt idx="19">
                  <c:v>1.10887778645833E6</c:v>
                </c:pt>
                <c:pt idx="20">
                  <c:v>1.182544453125E6</c:v>
                </c:pt>
                <c:pt idx="21">
                  <c:v>1.25621111979167E6</c:v>
                </c:pt>
                <c:pt idx="22">
                  <c:v>1.32987778645833E6</c:v>
                </c:pt>
                <c:pt idx="23">
                  <c:v>1.403544453125E6</c:v>
                </c:pt>
                <c:pt idx="24">
                  <c:v>1.47772111979167E6</c:v>
                </c:pt>
                <c:pt idx="25">
                  <c:v>1.55307078645833E6</c:v>
                </c:pt>
                <c:pt idx="26">
                  <c:v>1.630103453125E6</c:v>
                </c:pt>
                <c:pt idx="27">
                  <c:v>1.70887011979167E6</c:v>
                </c:pt>
                <c:pt idx="28">
                  <c:v>1.78763678645833E6</c:v>
                </c:pt>
                <c:pt idx="29">
                  <c:v>1.866403453125E6</c:v>
                </c:pt>
                <c:pt idx="30">
                  <c:v>1.94517011979167E6</c:v>
                </c:pt>
                <c:pt idx="31">
                  <c:v>2.02393678645833E6</c:v>
                </c:pt>
                <c:pt idx="32">
                  <c:v>2.102703453125E6</c:v>
                </c:pt>
                <c:pt idx="33">
                  <c:v>2.18147011979167E6</c:v>
                </c:pt>
                <c:pt idx="34">
                  <c:v>2.26023678645833E6</c:v>
                </c:pt>
                <c:pt idx="35">
                  <c:v>2.339003453125E6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897632"/>
        <c:axId val="-2117900848"/>
      </c:lineChart>
      <c:catAx>
        <c:axId val="-2117897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7900848"/>
        <c:crosses val="autoZero"/>
        <c:auto val="1"/>
        <c:lblAlgn val="ctr"/>
        <c:lblOffset val="100"/>
        <c:noMultiLvlLbl val="0"/>
      </c:catAx>
      <c:valAx>
        <c:axId val="-2117900848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7897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comparison'!$A$49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comparison'!$B$48:$AK$48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comparison'!$B$49:$AK$49</c:f>
              <c:numCache>
                <c:formatCode>_("$"* #,##0_);_("$"* \(#,##0\);_("$"* "-"??_);_(@_)</c:formatCode>
                <c:ptCount val="36"/>
                <c:pt idx="0">
                  <c:v>295.138888888889</c:v>
                </c:pt>
                <c:pt idx="1">
                  <c:v>1556.857638888889</c:v>
                </c:pt>
                <c:pt idx="2">
                  <c:v>4734.950086805556</c:v>
                </c:pt>
                <c:pt idx="3">
                  <c:v>10784.9791124132</c:v>
                </c:pt>
                <c:pt idx="4">
                  <c:v>19635.14630126953</c:v>
                </c:pt>
                <c:pt idx="5">
                  <c:v>31215.44819929334</c:v>
                </c:pt>
                <c:pt idx="6">
                  <c:v>45457.63143875546</c:v>
                </c:pt>
                <c:pt idx="7">
                  <c:v>62295.14898611991</c:v>
                </c:pt>
                <c:pt idx="8">
                  <c:v>81663.11748368913</c:v>
                </c:pt>
                <c:pt idx="9">
                  <c:v>103498.275657708</c:v>
                </c:pt>
                <c:pt idx="10">
                  <c:v>127738.9437662653</c:v>
                </c:pt>
                <c:pt idx="11">
                  <c:v>154324.9840609976</c:v>
                </c:pt>
                <c:pt idx="12">
                  <c:v>183197.7622372504</c:v>
                </c:pt>
                <c:pt idx="13">
                  <c:v>214300.1098479858</c:v>
                </c:pt>
                <c:pt idx="14">
                  <c:v>247576.2876573417</c:v>
                </c:pt>
                <c:pt idx="15">
                  <c:v>282971.9499103526</c:v>
                </c:pt>
                <c:pt idx="16">
                  <c:v>320434.1094959271</c:v>
                </c:pt>
                <c:pt idx="17">
                  <c:v>359911.1039807511</c:v>
                </c:pt>
                <c:pt idx="18">
                  <c:v>401352.5624923435</c:v>
                </c:pt>
                <c:pt idx="19">
                  <c:v>444709.373430035</c:v>
                </c:pt>
                <c:pt idx="20">
                  <c:v>489933.6529831729</c:v>
                </c:pt>
                <c:pt idx="21">
                  <c:v>536978.7144363713</c:v>
                </c:pt>
                <c:pt idx="22">
                  <c:v>585799.0382421286</c:v>
                </c:pt>
                <c:pt idx="23">
                  <c:v>636350.242841631</c:v>
                </c:pt>
                <c:pt idx="24">
                  <c:v>688589.0562150345</c:v>
                </c:pt>
                <c:pt idx="25">
                  <c:v>742473.2881429921</c:v>
                </c:pt>
                <c:pt idx="26">
                  <c:v>797961.8031616395</c:v>
                </c:pt>
                <c:pt idx="27">
                  <c:v>855014.4941937096</c:v>
                </c:pt>
                <c:pt idx="28">
                  <c:v>913592.2568388668</c:v>
                </c:pt>
                <c:pt idx="29">
                  <c:v>973656.9643067841</c:v>
                </c:pt>
                <c:pt idx="30">
                  <c:v>1.03517144297689E6</c:v>
                </c:pt>
                <c:pt idx="31">
                  <c:v>1.09809944856914E6</c:v>
                </c:pt>
                <c:pt idx="32">
                  <c:v>1.16240564291046E6</c:v>
                </c:pt>
                <c:pt idx="33">
                  <c:v>1.22805557128215E6</c:v>
                </c:pt>
                <c:pt idx="34">
                  <c:v>1.29501564033343E6</c:v>
                </c:pt>
                <c:pt idx="35">
                  <c:v>1.36325309654731E6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'Hiring Rate comparison'!$A$50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comparison'!$B$48:$AK$48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comparison'!$B$50:$AK$50</c:f>
              <c:numCache>
                <c:formatCode>_("$"* #,##0_);_("$"* \(#,##0\);_("$"* "-"??_);_(@_)</c:formatCode>
                <c:ptCount val="36"/>
                <c:pt idx="0">
                  <c:v>590.2777777777778</c:v>
                </c:pt>
                <c:pt idx="1">
                  <c:v>3113.715277777778</c:v>
                </c:pt>
                <c:pt idx="2">
                  <c:v>9469.900173611113</c:v>
                </c:pt>
                <c:pt idx="3">
                  <c:v>21569.9582248264</c:v>
                </c:pt>
                <c:pt idx="4">
                  <c:v>39270.29260253906</c:v>
                </c:pt>
                <c:pt idx="5">
                  <c:v>62430.89639858669</c:v>
                </c:pt>
                <c:pt idx="6">
                  <c:v>90915.26287751092</c:v>
                </c:pt>
                <c:pt idx="7">
                  <c:v>124590.2979722398</c:v>
                </c:pt>
                <c:pt idx="8">
                  <c:v>163326.2349673783</c:v>
                </c:pt>
                <c:pt idx="9">
                  <c:v>206996.551315416</c:v>
                </c:pt>
                <c:pt idx="10">
                  <c:v>255477.8875325306</c:v>
                </c:pt>
                <c:pt idx="11">
                  <c:v>308649.9681219951</c:v>
                </c:pt>
                <c:pt idx="12">
                  <c:v>366395.5244745008</c:v>
                </c:pt>
                <c:pt idx="13">
                  <c:v>428600.2196959715</c:v>
                </c:pt>
                <c:pt idx="14">
                  <c:v>495152.5753146834</c:v>
                </c:pt>
                <c:pt idx="15">
                  <c:v>565943.8998207051</c:v>
                </c:pt>
                <c:pt idx="16">
                  <c:v>640868.2189918541</c:v>
                </c:pt>
                <c:pt idx="17">
                  <c:v>719822.2079615023</c:v>
                </c:pt>
                <c:pt idx="18">
                  <c:v>802705.124984687</c:v>
                </c:pt>
                <c:pt idx="19">
                  <c:v>889418.7468600698</c:v>
                </c:pt>
                <c:pt idx="20">
                  <c:v>979867.3059663458</c:v>
                </c:pt>
                <c:pt idx="21">
                  <c:v>1.07395742887274E6</c:v>
                </c:pt>
                <c:pt idx="22">
                  <c:v>1.17159807648426E6</c:v>
                </c:pt>
                <c:pt idx="23">
                  <c:v>1.27270048568326E6</c:v>
                </c:pt>
                <c:pt idx="24">
                  <c:v>1.37717811243007E6</c:v>
                </c:pt>
                <c:pt idx="25">
                  <c:v>1.48494657628598E6</c:v>
                </c:pt>
                <c:pt idx="26">
                  <c:v>1.59592360632328E6</c:v>
                </c:pt>
                <c:pt idx="27">
                  <c:v>1.71002898838742E6</c:v>
                </c:pt>
                <c:pt idx="28">
                  <c:v>1.82718451367773E6</c:v>
                </c:pt>
                <c:pt idx="29">
                  <c:v>1.94731392861357E6</c:v>
                </c:pt>
                <c:pt idx="30">
                  <c:v>2.07034288595378E6</c:v>
                </c:pt>
                <c:pt idx="31">
                  <c:v>2.19619889713827E6</c:v>
                </c:pt>
                <c:pt idx="32">
                  <c:v>2.32481128582093E6</c:v>
                </c:pt>
                <c:pt idx="33">
                  <c:v>2.45611114256429E6</c:v>
                </c:pt>
                <c:pt idx="34">
                  <c:v>2.59003128066685E6</c:v>
                </c:pt>
                <c:pt idx="35">
                  <c:v>2.72650619309463E6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992032"/>
        <c:axId val="-2117995248"/>
      </c:lineChart>
      <c:catAx>
        <c:axId val="-2117992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7995248"/>
        <c:crosses val="autoZero"/>
        <c:auto val="1"/>
        <c:lblAlgn val="ctr"/>
        <c:lblOffset val="100"/>
        <c:noMultiLvlLbl val="0"/>
      </c:catAx>
      <c:valAx>
        <c:axId val="-2117995248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7992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Ramp'!$A$58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Ramp'!$B$56:$AK$56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Ramp'!$B$58:$AK$58</c:f>
              <c:numCache>
                <c:formatCode>_("$"* #,##0_);_("$"* \(#,##0\);_("$"* "-"??_);_(@_)</c:formatCode>
                <c:ptCount val="36"/>
                <c:pt idx="0">
                  <c:v>-11864.11024305555</c:v>
                </c:pt>
                <c:pt idx="1">
                  <c:v>-23535.46571180555</c:v>
                </c:pt>
                <c:pt idx="2">
                  <c:v>-36296.11935763888</c:v>
                </c:pt>
                <c:pt idx="3">
                  <c:v>-51208.30967881944</c:v>
                </c:pt>
                <c:pt idx="4">
                  <c:v>-63880.38946940103</c:v>
                </c:pt>
                <c:pt idx="5">
                  <c:v>-74368.36149264863</c:v>
                </c:pt>
                <c:pt idx="6">
                  <c:v>-82726.8284427456</c:v>
                </c:pt>
                <c:pt idx="7">
                  <c:v>-89009.0279465207</c:v>
                </c:pt>
                <c:pt idx="8">
                  <c:v>-93266.86669013198</c:v>
                </c:pt>
                <c:pt idx="9">
                  <c:v>-95550.95369258353</c:v>
                </c:pt>
                <c:pt idx="10">
                  <c:v>-95910.63274740435</c:v>
                </c:pt>
                <c:pt idx="11">
                  <c:v>-94394.0140532852</c:v>
                </c:pt>
                <c:pt idx="12">
                  <c:v>-91048.0050539496</c:v>
                </c:pt>
                <c:pt idx="13">
                  <c:v>-85918.34050702793</c:v>
                </c:pt>
                <c:pt idx="14">
                  <c:v>-79049.61180120989</c:v>
                </c:pt>
                <c:pt idx="15">
                  <c:v>-70485.29554046787</c:v>
                </c:pt>
                <c:pt idx="16">
                  <c:v>-60267.78141367494</c:v>
                </c:pt>
                <c:pt idx="17">
                  <c:v>-48438.3993674824</c:v>
                </c:pt>
                <c:pt idx="18">
                  <c:v>-35037.4460998752</c:v>
                </c:pt>
                <c:pt idx="19">
                  <c:v>-20104.21089138876</c:v>
                </c:pt>
                <c:pt idx="20">
                  <c:v>-3677.000790545018</c:v>
                </c:pt>
                <c:pt idx="21">
                  <c:v>14206.83483034704</c:v>
                </c:pt>
                <c:pt idx="22">
                  <c:v>33510.88033328624</c:v>
                </c:pt>
                <c:pt idx="23">
                  <c:v>54199.63047122146</c:v>
                </c:pt>
                <c:pt idx="24">
                  <c:v>76238.46762827761</c:v>
                </c:pt>
                <c:pt idx="25">
                  <c:v>99593.639628977</c:v>
                </c:pt>
                <c:pt idx="26">
                  <c:v>124232.2381022283</c:v>
                </c:pt>
                <c:pt idx="27">
                  <c:v>150122.1773862176</c:v>
                </c:pt>
                <c:pt idx="28">
                  <c:v>177232.1739606769</c:v>
                </c:pt>
                <c:pt idx="29">
                  <c:v>205531.726393344</c:v>
                </c:pt>
                <c:pt idx="30">
                  <c:v>234991.0957877641</c:v>
                </c:pt>
                <c:pt idx="31">
                  <c:v>265581.286719893</c:v>
                </c:pt>
                <c:pt idx="32">
                  <c:v>297274.028651288</c:v>
                </c:pt>
                <c:pt idx="33">
                  <c:v>330041.7578069676</c:v>
                </c:pt>
                <c:pt idx="34">
                  <c:v>363857.5995063246</c:v>
                </c:pt>
                <c:pt idx="35">
                  <c:v>398695.3509357673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8630160"/>
        <c:axId val="-2118626960"/>
      </c:lineChart>
      <c:catAx>
        <c:axId val="-2118630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8626960"/>
        <c:crosses val="autoZero"/>
        <c:auto val="1"/>
        <c:lblAlgn val="ctr"/>
        <c:lblOffset val="100"/>
        <c:noMultiLvlLbl val="0"/>
      </c:catAx>
      <c:valAx>
        <c:axId val="-211862696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8630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MRR Growth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comparison'!$A$54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comparison'!$B$53:$AK$53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comparison'!$B$54:$AK$54</c:f>
              <c:numCache>
                <c:formatCode>_("$"* #,##0_);_("$"* \(#,##0\);_("$"* "-"??_);_(@_)</c:formatCode>
                <c:ptCount val="36"/>
                <c:pt idx="0">
                  <c:v>295.138888888889</c:v>
                </c:pt>
                <c:pt idx="1">
                  <c:v>1261.71875</c:v>
                </c:pt>
                <c:pt idx="2">
                  <c:v>3178.092447916667</c:v>
                </c:pt>
                <c:pt idx="3">
                  <c:v>6050.029025607638</c:v>
                </c:pt>
                <c:pt idx="4">
                  <c:v>8850.167188856335</c:v>
                </c:pt>
                <c:pt idx="5">
                  <c:v>11580.30189802382</c:v>
                </c:pt>
                <c:pt idx="6">
                  <c:v>14242.18323946211</c:v>
                </c:pt>
                <c:pt idx="7">
                  <c:v>16837.51754736445</c:v>
                </c:pt>
                <c:pt idx="8">
                  <c:v>19367.96849756922</c:v>
                </c:pt>
                <c:pt idx="9">
                  <c:v>21835.15817401888</c:v>
                </c:pt>
                <c:pt idx="10">
                  <c:v>24240.6681085573</c:v>
                </c:pt>
                <c:pt idx="11">
                  <c:v>26586.04029473224</c:v>
                </c:pt>
                <c:pt idx="12">
                  <c:v>28872.77817625285</c:v>
                </c:pt>
                <c:pt idx="13">
                  <c:v>31102.34761073539</c:v>
                </c:pt>
                <c:pt idx="14">
                  <c:v>33276.17780935592</c:v>
                </c:pt>
                <c:pt idx="15">
                  <c:v>35395.66225301087</c:v>
                </c:pt>
                <c:pt idx="16">
                  <c:v>37462.15958557447</c:v>
                </c:pt>
                <c:pt idx="17">
                  <c:v>39476.99448482407</c:v>
                </c:pt>
                <c:pt idx="18">
                  <c:v>41441.45851159235</c:v>
                </c:pt>
                <c:pt idx="19">
                  <c:v>43356.81093769142</c:v>
                </c:pt>
                <c:pt idx="20">
                  <c:v>45224.27955313801</c:v>
                </c:pt>
                <c:pt idx="21">
                  <c:v>47045.06145319843</c:v>
                </c:pt>
                <c:pt idx="22">
                  <c:v>48820.32380575733</c:v>
                </c:pt>
                <c:pt idx="23">
                  <c:v>50551.20459950226</c:v>
                </c:pt>
                <c:pt idx="24">
                  <c:v>52238.81337340362</c:v>
                </c:pt>
                <c:pt idx="25">
                  <c:v>53884.2319279575</c:v>
                </c:pt>
                <c:pt idx="26">
                  <c:v>55488.51501864742</c:v>
                </c:pt>
                <c:pt idx="27">
                  <c:v>57052.69103207008</c:v>
                </c:pt>
                <c:pt idx="28">
                  <c:v>58577.76264515729</c:v>
                </c:pt>
                <c:pt idx="29">
                  <c:v>60064.70746791724</c:v>
                </c:pt>
                <c:pt idx="30">
                  <c:v>61514.47867010813</c:v>
                </c:pt>
                <c:pt idx="31">
                  <c:v>62928.00559224444</c:v>
                </c:pt>
                <c:pt idx="32">
                  <c:v>64306.19434132706</c:v>
                </c:pt>
                <c:pt idx="33">
                  <c:v>65649.92837168276</c:v>
                </c:pt>
                <c:pt idx="34">
                  <c:v>66960.06905127945</c:v>
                </c:pt>
                <c:pt idx="35">
                  <c:v>68237.45621388662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'Hiring Rate comparison'!$A$55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comparison'!$B$53:$AK$53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comparison'!$B$55:$AK$55</c:f>
              <c:numCache>
                <c:formatCode>_("$"* #,##0_);_("$"* \(#,##0\);_("$"* "-"??_);_(@_)</c:formatCode>
                <c:ptCount val="36"/>
                <c:pt idx="0">
                  <c:v>590.2777777777778</c:v>
                </c:pt>
                <c:pt idx="1">
                  <c:v>2523.4375</c:v>
                </c:pt>
                <c:pt idx="2">
                  <c:v>6356.184895833335</c:v>
                </c:pt>
                <c:pt idx="3">
                  <c:v>12100.05805121528</c:v>
                </c:pt>
                <c:pt idx="4">
                  <c:v>17700.33437771267</c:v>
                </c:pt>
                <c:pt idx="5">
                  <c:v>23160.60379604763</c:v>
                </c:pt>
                <c:pt idx="6">
                  <c:v>28484.36647892422</c:v>
                </c:pt>
                <c:pt idx="7">
                  <c:v>33675.0350947289</c:v>
                </c:pt>
                <c:pt idx="8">
                  <c:v>38735.93699513844</c:v>
                </c:pt>
                <c:pt idx="9">
                  <c:v>43670.31634803777</c:v>
                </c:pt>
                <c:pt idx="10">
                  <c:v>48481.33621711458</c:v>
                </c:pt>
                <c:pt idx="11">
                  <c:v>53172.08058946448</c:v>
                </c:pt>
                <c:pt idx="12">
                  <c:v>57745.55635250569</c:v>
                </c:pt>
                <c:pt idx="13">
                  <c:v>62204.69522147079</c:v>
                </c:pt>
                <c:pt idx="14">
                  <c:v>66552.35561871185</c:v>
                </c:pt>
                <c:pt idx="15">
                  <c:v>70791.32450602174</c:v>
                </c:pt>
                <c:pt idx="16">
                  <c:v>74924.31917114893</c:v>
                </c:pt>
                <c:pt idx="17">
                  <c:v>78953.98896964814</c:v>
                </c:pt>
                <c:pt idx="18">
                  <c:v>82882.91702318471</c:v>
                </c:pt>
                <c:pt idx="19">
                  <c:v>86713.62187538284</c:v>
                </c:pt>
                <c:pt idx="20">
                  <c:v>90448.55910627602</c:v>
                </c:pt>
                <c:pt idx="21">
                  <c:v>94090.12290639686</c:v>
                </c:pt>
                <c:pt idx="22">
                  <c:v>97640.64761151467</c:v>
                </c:pt>
                <c:pt idx="23">
                  <c:v>101102.4091990045</c:v>
                </c:pt>
                <c:pt idx="24">
                  <c:v>104477.6267468072</c:v>
                </c:pt>
                <c:pt idx="25">
                  <c:v>107768.463855915</c:v>
                </c:pt>
                <c:pt idx="26">
                  <c:v>110977.0300372948</c:v>
                </c:pt>
                <c:pt idx="27">
                  <c:v>114105.3820641402</c:v>
                </c:pt>
                <c:pt idx="28">
                  <c:v>117155.5252903146</c:v>
                </c:pt>
                <c:pt idx="29">
                  <c:v>120129.4149358345</c:v>
                </c:pt>
                <c:pt idx="30">
                  <c:v>123028.9573402163</c:v>
                </c:pt>
                <c:pt idx="31">
                  <c:v>125856.0111844889</c:v>
                </c:pt>
                <c:pt idx="32">
                  <c:v>128612.3886826541</c:v>
                </c:pt>
                <c:pt idx="33">
                  <c:v>131299.8567433655</c:v>
                </c:pt>
                <c:pt idx="34">
                  <c:v>133920.138102559</c:v>
                </c:pt>
                <c:pt idx="35">
                  <c:v>136474.9124277732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218928"/>
        <c:axId val="-2135215728"/>
      </c:lineChart>
      <c:catAx>
        <c:axId val="-21352189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35215728"/>
        <c:crosses val="autoZero"/>
        <c:auto val="1"/>
        <c:lblAlgn val="ctr"/>
        <c:lblOffset val="100"/>
        <c:noMultiLvlLbl val="0"/>
      </c:catAx>
      <c:valAx>
        <c:axId val="-2135215728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35218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comparison'!$A$59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comparison'!$B$58:$AK$58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comparison'!$B$59:$AK$59</c:f>
              <c:numCache>
                <c:formatCode>_("$"* #,##0_);_("$"* \(#,##0\);_("$"* "-"??_);_(@_)</c:formatCode>
                <c:ptCount val="36"/>
                <c:pt idx="0">
                  <c:v>-11864.11024305555</c:v>
                </c:pt>
                <c:pt idx="1">
                  <c:v>-23535.46571180555</c:v>
                </c:pt>
                <c:pt idx="2">
                  <c:v>-36296.11935763888</c:v>
                </c:pt>
                <c:pt idx="3">
                  <c:v>-51208.30967881945</c:v>
                </c:pt>
                <c:pt idx="4">
                  <c:v>-63880.38946940105</c:v>
                </c:pt>
                <c:pt idx="5">
                  <c:v>-74368.36149264864</c:v>
                </c:pt>
                <c:pt idx="6">
                  <c:v>-82726.8284427456</c:v>
                </c:pt>
                <c:pt idx="7">
                  <c:v>-89009.0279465207</c:v>
                </c:pt>
                <c:pt idx="8">
                  <c:v>-93266.86669013201</c:v>
                </c:pt>
                <c:pt idx="9">
                  <c:v>-95550.95369258359</c:v>
                </c:pt>
                <c:pt idx="10">
                  <c:v>-95910.63274740437</c:v>
                </c:pt>
                <c:pt idx="11">
                  <c:v>-94394.01405328526</c:v>
                </c:pt>
                <c:pt idx="12">
                  <c:v>-91048.00505394969</c:v>
                </c:pt>
                <c:pt idx="13">
                  <c:v>-85918.34050702798</c:v>
                </c:pt>
                <c:pt idx="14">
                  <c:v>-79049.61180120992</c:v>
                </c:pt>
                <c:pt idx="15">
                  <c:v>-70485.29554046792</c:v>
                </c:pt>
                <c:pt idx="16">
                  <c:v>-60267.78141367502</c:v>
                </c:pt>
                <c:pt idx="17">
                  <c:v>-48438.3993674824</c:v>
                </c:pt>
                <c:pt idx="18">
                  <c:v>-35037.4460998752</c:v>
                </c:pt>
                <c:pt idx="19">
                  <c:v>-20104.21089138876</c:v>
                </c:pt>
                <c:pt idx="20">
                  <c:v>-3677.000790544902</c:v>
                </c:pt>
                <c:pt idx="21">
                  <c:v>14206.8348303471</c:v>
                </c:pt>
                <c:pt idx="22">
                  <c:v>33510.8803332863</c:v>
                </c:pt>
                <c:pt idx="23">
                  <c:v>54199.63047122152</c:v>
                </c:pt>
                <c:pt idx="24">
                  <c:v>76238.46762827778</c:v>
                </c:pt>
                <c:pt idx="25">
                  <c:v>99593.6396289771</c:v>
                </c:pt>
                <c:pt idx="26">
                  <c:v>124232.2381022283</c:v>
                </c:pt>
                <c:pt idx="27">
                  <c:v>150122.1773862177</c:v>
                </c:pt>
                <c:pt idx="28">
                  <c:v>177232.173960677</c:v>
                </c:pt>
                <c:pt idx="29">
                  <c:v>205531.7263933441</c:v>
                </c:pt>
                <c:pt idx="30">
                  <c:v>234991.0957877638</c:v>
                </c:pt>
                <c:pt idx="31">
                  <c:v>265581.2867198928</c:v>
                </c:pt>
                <c:pt idx="32">
                  <c:v>297274.0286512878</c:v>
                </c:pt>
                <c:pt idx="33">
                  <c:v>330041.7578069672</c:v>
                </c:pt>
                <c:pt idx="34">
                  <c:v>363857.5995063241</c:v>
                </c:pt>
                <c:pt idx="35">
                  <c:v>398695.3509357669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'Hiring Rate comparison'!$A$60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comparison'!$B$58:$AK$58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comparison'!$B$60:$AK$60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-47070.93142361111</c:v>
                </c:pt>
                <c:pt idx="2">
                  <c:v>-72592.23871527777</c:v>
                </c:pt>
                <c:pt idx="3">
                  <c:v>-102416.6193576389</c:v>
                </c:pt>
                <c:pt idx="4">
                  <c:v>-127760.7789388021</c:v>
                </c:pt>
                <c:pt idx="5">
                  <c:v>-148736.7229852973</c:v>
                </c:pt>
                <c:pt idx="6">
                  <c:v>-165453.6568854912</c:v>
                </c:pt>
                <c:pt idx="7">
                  <c:v>-178018.0558930414</c:v>
                </c:pt>
                <c:pt idx="8">
                  <c:v>-186533.733380264</c:v>
                </c:pt>
                <c:pt idx="9">
                  <c:v>-191101.9073851672</c:v>
                </c:pt>
                <c:pt idx="10">
                  <c:v>-191821.2654948088</c:v>
                </c:pt>
                <c:pt idx="11">
                  <c:v>-188788.0281065705</c:v>
                </c:pt>
                <c:pt idx="12">
                  <c:v>-182096.0101078994</c:v>
                </c:pt>
                <c:pt idx="13">
                  <c:v>-171836.681014056</c:v>
                </c:pt>
                <c:pt idx="14">
                  <c:v>-158099.2236024198</c:v>
                </c:pt>
                <c:pt idx="15">
                  <c:v>-140970.5910809358</c:v>
                </c:pt>
                <c:pt idx="16">
                  <c:v>-120535.56282735</c:v>
                </c:pt>
                <c:pt idx="17">
                  <c:v>-96876.7987349648</c:v>
                </c:pt>
                <c:pt idx="18">
                  <c:v>-70074.89219975041</c:v>
                </c:pt>
                <c:pt idx="19">
                  <c:v>-40208.42178277753</c:v>
                </c:pt>
                <c:pt idx="20">
                  <c:v>-7354.001581089803</c:v>
                </c:pt>
                <c:pt idx="21">
                  <c:v>28413.6696606942</c:v>
                </c:pt>
                <c:pt idx="22">
                  <c:v>67021.76066657261</c:v>
                </c:pt>
                <c:pt idx="23">
                  <c:v>108399.260942443</c:v>
                </c:pt>
                <c:pt idx="24">
                  <c:v>152476.9352565556</c:v>
                </c:pt>
                <c:pt idx="25">
                  <c:v>199187.2792579542</c:v>
                </c:pt>
                <c:pt idx="26">
                  <c:v>248464.4762044566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</c:v>
                </c:pt>
                <c:pt idx="30">
                  <c:v>469982.1915755277</c:v>
                </c:pt>
                <c:pt idx="31">
                  <c:v>531162.5734397855</c:v>
                </c:pt>
                <c:pt idx="32">
                  <c:v>594548.0573025756</c:v>
                </c:pt>
                <c:pt idx="33">
                  <c:v>660083.5156139345</c:v>
                </c:pt>
                <c:pt idx="34">
                  <c:v>727715.1990126483</c:v>
                </c:pt>
                <c:pt idx="35">
                  <c:v>797390.7018715338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171504"/>
        <c:axId val="-2135168304"/>
      </c:lineChart>
      <c:catAx>
        <c:axId val="-21351715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35168304"/>
        <c:crosses val="autoZero"/>
        <c:auto val="1"/>
        <c:lblAlgn val="ctr"/>
        <c:lblOffset val="100"/>
        <c:noMultiLvlLbl val="0"/>
      </c:catAx>
      <c:valAx>
        <c:axId val="-2135168304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35171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Net Profit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comparison'!$A$64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comparison'!$B$63:$AK$63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comparison'!$B$64:$AK$64</c:f>
              <c:numCache>
                <c:formatCode>_("$"* #,##0_);_("$"* \(#,##0\);_("$"* "-"??_);_(@_)</c:formatCode>
                <c:ptCount val="36"/>
                <c:pt idx="0">
                  <c:v>-11864.11024305555</c:v>
                </c:pt>
                <c:pt idx="1">
                  <c:v>-35399.57595486111</c:v>
                </c:pt>
                <c:pt idx="2">
                  <c:v>-71695.69531249998</c:v>
                </c:pt>
                <c:pt idx="3">
                  <c:v>-122904.0049913194</c:v>
                </c:pt>
                <c:pt idx="4">
                  <c:v>-186784.3944607205</c:v>
                </c:pt>
                <c:pt idx="5">
                  <c:v>-261152.7559533691</c:v>
                </c:pt>
                <c:pt idx="6">
                  <c:v>-343879.5843961147</c:v>
                </c:pt>
                <c:pt idx="7">
                  <c:v>-432888.6123426354</c:v>
                </c:pt>
                <c:pt idx="8">
                  <c:v>-526155.4790327674</c:v>
                </c:pt>
                <c:pt idx="9">
                  <c:v>-621706.432725351</c:v>
                </c:pt>
                <c:pt idx="10">
                  <c:v>-717617.0654727552</c:v>
                </c:pt>
                <c:pt idx="11">
                  <c:v>-812011.0795260405</c:v>
                </c:pt>
                <c:pt idx="12">
                  <c:v>-903059.08457999</c:v>
                </c:pt>
                <c:pt idx="13">
                  <c:v>-988977.425087018</c:v>
                </c:pt>
                <c:pt idx="14">
                  <c:v>-1.06802703688823E6</c:v>
                </c:pt>
                <c:pt idx="15">
                  <c:v>-1.1385123324287E6</c:v>
                </c:pt>
                <c:pt idx="16">
                  <c:v>-1.19878011384237E6</c:v>
                </c:pt>
                <c:pt idx="17">
                  <c:v>-1.24721851320985E6</c:v>
                </c:pt>
                <c:pt idx="18">
                  <c:v>-1.28225595930973E6</c:v>
                </c:pt>
                <c:pt idx="19">
                  <c:v>-1.30236017020112E6</c:v>
                </c:pt>
                <c:pt idx="20">
                  <c:v>-1.30603717099166E6</c:v>
                </c:pt>
                <c:pt idx="21">
                  <c:v>-1.29183033616131E6</c:v>
                </c:pt>
                <c:pt idx="22">
                  <c:v>-1.25831945582803E6</c:v>
                </c:pt>
                <c:pt idx="23">
                  <c:v>-1.20411982535681E6</c:v>
                </c:pt>
                <c:pt idx="24">
                  <c:v>-1.12788135772853E6</c:v>
                </c:pt>
                <c:pt idx="25">
                  <c:v>-1.02828771809955E6</c:v>
                </c:pt>
                <c:pt idx="26">
                  <c:v>-904055.4799973238</c:v>
                </c:pt>
                <c:pt idx="27">
                  <c:v>-753933.3026111051</c:v>
                </c:pt>
                <c:pt idx="28">
                  <c:v>-576701.1286504268</c:v>
                </c:pt>
                <c:pt idx="29">
                  <c:v>-371169.402257083</c:v>
                </c:pt>
                <c:pt idx="30">
                  <c:v>-136178.3064693194</c:v>
                </c:pt>
                <c:pt idx="31">
                  <c:v>129402.9802505728</c:v>
                </c:pt>
                <c:pt idx="32">
                  <c:v>426677.0089018606</c:v>
                </c:pt>
                <c:pt idx="33">
                  <c:v>756718.7667088266</c:v>
                </c:pt>
                <c:pt idx="34">
                  <c:v>1.12057636621515E6</c:v>
                </c:pt>
                <c:pt idx="35">
                  <c:v>1.51927171715092E6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'Hiring Rate comparison'!$A$65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comparison'!$B$63:$AK$63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comparison'!$B$65:$AK$65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-70799.15190972221</c:v>
                </c:pt>
                <c:pt idx="2">
                  <c:v>-143391.390625</c:v>
                </c:pt>
                <c:pt idx="3">
                  <c:v>-245808.0099826389</c:v>
                </c:pt>
                <c:pt idx="4">
                  <c:v>-373568.788921441</c:v>
                </c:pt>
                <c:pt idx="5">
                  <c:v>-522305.5119067382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-1.05231095806553E6</c:v>
                </c:pt>
                <c:pt idx="9">
                  <c:v>-1.2434128654507E6</c:v>
                </c:pt>
                <c:pt idx="10">
                  <c:v>-1.43523413094551E6</c:v>
                </c:pt>
                <c:pt idx="11">
                  <c:v>-1.62402215905208E6</c:v>
                </c:pt>
                <c:pt idx="12">
                  <c:v>-1.80611816915998E6</c:v>
                </c:pt>
                <c:pt idx="13">
                  <c:v>-1.97795485017404E6</c:v>
                </c:pt>
                <c:pt idx="14">
                  <c:v>-2.13605407377646E6</c:v>
                </c:pt>
                <c:pt idx="15">
                  <c:v>-2.27702466485739E6</c:v>
                </c:pt>
                <c:pt idx="16">
                  <c:v>-2.39756022768474E6</c:v>
                </c:pt>
                <c:pt idx="17">
                  <c:v>-2.49443702641971E6</c:v>
                </c:pt>
                <c:pt idx="18">
                  <c:v>-2.56451191861946E6</c:v>
                </c:pt>
                <c:pt idx="19">
                  <c:v>-2.60472034040223E6</c:v>
                </c:pt>
                <c:pt idx="20">
                  <c:v>-2.61207434198332E6</c:v>
                </c:pt>
                <c:pt idx="21">
                  <c:v>-2.58366067232263E6</c:v>
                </c:pt>
                <c:pt idx="22">
                  <c:v>-2.51663891165606E6</c:v>
                </c:pt>
                <c:pt idx="23">
                  <c:v>-2.40823965071361E6</c:v>
                </c:pt>
                <c:pt idx="24">
                  <c:v>-2.25576271545706E6</c:v>
                </c:pt>
                <c:pt idx="25">
                  <c:v>-2.0565754361991E6</c:v>
                </c:pt>
                <c:pt idx="26">
                  <c:v>-1.80811095999465E6</c:v>
                </c:pt>
                <c:pt idx="27">
                  <c:v>-1.50786660522221E6</c:v>
                </c:pt>
                <c:pt idx="28">
                  <c:v>-1.15340225730085E6</c:v>
                </c:pt>
                <c:pt idx="29">
                  <c:v>-742338.804514166</c:v>
                </c:pt>
                <c:pt idx="30">
                  <c:v>-272356.6129386388</c:v>
                </c:pt>
                <c:pt idx="31">
                  <c:v>258805.9605011456</c:v>
                </c:pt>
                <c:pt idx="32">
                  <c:v>853354.017803721</c:v>
                </c:pt>
                <c:pt idx="33">
                  <c:v>1.51343753341765E6</c:v>
                </c:pt>
                <c:pt idx="34">
                  <c:v>2.2411527324303E6</c:v>
                </c:pt>
                <c:pt idx="35">
                  <c:v>3.03854343430183E6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129408"/>
        <c:axId val="-2135126208"/>
      </c:lineChart>
      <c:catAx>
        <c:axId val="-2135129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35126208"/>
        <c:crosses val="autoZero"/>
        <c:auto val="1"/>
        <c:lblAlgn val="ctr"/>
        <c:lblOffset val="100"/>
        <c:noMultiLvlLbl val="0"/>
      </c:catAx>
      <c:valAx>
        <c:axId val="-2135126208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35129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Comparison'!$A$85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Comparison'!$B$85:$Y$85</c:f>
              <c:numCache>
                <c:formatCode>_("$"* #,##0_);_("$"* \(#,##0\);_("$"* "-"??_);_(@_)</c:formatCode>
                <c:ptCount val="24"/>
                <c:pt idx="0">
                  <c:v>-11864.11024305555</c:v>
                </c:pt>
                <c:pt idx="1">
                  <c:v>-11668.40407986111</c:v>
                </c:pt>
                <c:pt idx="2">
                  <c:v>-12745.12196180556</c:v>
                </c:pt>
                <c:pt idx="3">
                  <c:v>-14865.07185872396</c:v>
                </c:pt>
                <c:pt idx="4">
                  <c:v>-12565.05001864963</c:v>
                </c:pt>
                <c:pt idx="5">
                  <c:v>-10293.77845157623</c:v>
                </c:pt>
                <c:pt idx="6">
                  <c:v>-8050.89777909125</c:v>
                </c:pt>
                <c:pt idx="7">
                  <c:v>-5836.053115012332</c:v>
                </c:pt>
                <c:pt idx="8">
                  <c:v>-3648.894009234402</c:v>
                </c:pt>
                <c:pt idx="9">
                  <c:v>-1489.074392278693</c:v>
                </c:pt>
                <c:pt idx="10">
                  <c:v>643.7474794650661</c:v>
                </c:pt>
                <c:pt idx="11">
                  <c:v>2749.909077812026</c:v>
                </c:pt>
                <c:pt idx="12">
                  <c:v>4829.743656179656</c:v>
                </c:pt>
                <c:pt idx="13">
                  <c:v>6883.580302317685</c:v>
                </c:pt>
                <c:pt idx="14">
                  <c:v>8911.743990378996</c:v>
                </c:pt>
                <c:pt idx="15">
                  <c:v>10914.55563233954</c:v>
                </c:pt>
                <c:pt idx="16">
                  <c:v>12892.33212877558</c:v>
                </c:pt>
                <c:pt idx="17">
                  <c:v>14845.38641900616</c:v>
                </c:pt>
                <c:pt idx="18">
                  <c:v>16774.02753060886</c:v>
                </c:pt>
                <c:pt idx="19">
                  <c:v>18678.56062831653</c:v>
                </c:pt>
                <c:pt idx="20">
                  <c:v>20559.28706230285</c:v>
                </c:pt>
                <c:pt idx="21">
                  <c:v>22416.50441586434</c:v>
                </c:pt>
                <c:pt idx="22">
                  <c:v>24250.50655250632</c:v>
                </c:pt>
                <c:pt idx="23">
                  <c:v>26061.58366244027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072640"/>
        <c:axId val="-2135069536"/>
      </c:lineChart>
      <c:catAx>
        <c:axId val="-2135072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069536"/>
        <c:crosses val="autoZero"/>
        <c:auto val="1"/>
        <c:lblAlgn val="ctr"/>
        <c:lblOffset val="100"/>
        <c:noMultiLvlLbl val="0"/>
      </c:catAx>
      <c:valAx>
        <c:axId val="-213506953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072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Comparison'!$B$84:$AK$84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Comparison'!$B$86:$AK$86</c:f>
              <c:numCache>
                <c:formatCode>_("$"* #,##0_);_("$"* \(#,##0\);_("$"* "-"??_);_(@_)</c:formatCode>
                <c:ptCount val="36"/>
                <c:pt idx="0">
                  <c:v>-11864.11024305555</c:v>
                </c:pt>
                <c:pt idx="1">
                  <c:v>-23532.51432291666</c:v>
                </c:pt>
                <c:pt idx="2">
                  <c:v>-36277.63628472222</c:v>
                </c:pt>
                <c:pt idx="3">
                  <c:v>-51142.70814344617</c:v>
                </c:pt>
                <c:pt idx="4">
                  <c:v>-63707.75816209581</c:v>
                </c:pt>
                <c:pt idx="5">
                  <c:v>-74001.53661367203</c:v>
                </c:pt>
                <c:pt idx="6">
                  <c:v>-82052.43439276327</c:v>
                </c:pt>
                <c:pt idx="7">
                  <c:v>-87888.4875077756</c:v>
                </c:pt>
                <c:pt idx="8">
                  <c:v>-91537.38151701</c:v>
                </c:pt>
                <c:pt idx="9">
                  <c:v>-93026.45590928867</c:v>
                </c:pt>
                <c:pt idx="10">
                  <c:v>-92382.70842982361</c:v>
                </c:pt>
                <c:pt idx="11">
                  <c:v>-89632.79935201159</c:v>
                </c:pt>
                <c:pt idx="12">
                  <c:v>-84803.05569583195</c:v>
                </c:pt>
                <c:pt idx="13">
                  <c:v>-77919.47539351423</c:v>
                </c:pt>
                <c:pt idx="14">
                  <c:v>-69007.73140313525</c:v>
                </c:pt>
                <c:pt idx="15">
                  <c:v>-58093.17577079573</c:v>
                </c:pt>
                <c:pt idx="16">
                  <c:v>-45200.8436420202</c:v>
                </c:pt>
                <c:pt idx="17">
                  <c:v>-30355.4572230141</c:v>
                </c:pt>
                <c:pt idx="18">
                  <c:v>-13581.42969240522</c:v>
                </c:pt>
                <c:pt idx="19">
                  <c:v>5097.130935911322</c:v>
                </c:pt>
                <c:pt idx="20">
                  <c:v>25656.41799821414</c:v>
                </c:pt>
                <c:pt idx="21">
                  <c:v>48072.92241407843</c:v>
                </c:pt>
                <c:pt idx="22">
                  <c:v>72323.42896658467</c:v>
                </c:pt>
                <c:pt idx="23">
                  <c:v>98385.01262902498</c:v>
                </c:pt>
                <c:pt idx="24">
                  <c:v>126235.0349375249</c:v>
                </c:pt>
                <c:pt idx="25">
                  <c:v>155851.140409009</c:v>
                </c:pt>
                <c:pt idx="26">
                  <c:v>187211.2530039398</c:v>
                </c:pt>
                <c:pt idx="27">
                  <c:v>220293.5726332742</c:v>
                </c:pt>
                <c:pt idx="28">
                  <c:v>255076.5717090822</c:v>
                </c:pt>
                <c:pt idx="29">
                  <c:v>291538.991738283</c:v>
                </c:pt>
                <c:pt idx="30">
                  <c:v>329659.8399589589</c:v>
                </c:pt>
                <c:pt idx="31">
                  <c:v>369418.3860187167</c:v>
                </c:pt>
                <c:pt idx="32">
                  <c:v>410794.1586945679</c:v>
                </c:pt>
                <c:pt idx="33">
                  <c:v>453766.9426538112</c:v>
                </c:pt>
                <c:pt idx="34">
                  <c:v>498316.7752554042</c:v>
                </c:pt>
                <c:pt idx="35">
                  <c:v>544423.9433913176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036144"/>
        <c:axId val="-2135032944"/>
      </c:lineChart>
      <c:catAx>
        <c:axId val="-213503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032944"/>
        <c:crosses val="autoZero"/>
        <c:auto val="1"/>
        <c:lblAlgn val="ctr"/>
        <c:lblOffset val="100"/>
        <c:noMultiLvlLbl val="0"/>
      </c:catAx>
      <c:valAx>
        <c:axId val="-213503294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036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Comparison'!$A$141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Comparison'!$B$140:$Y$140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Comparison'!$B$141:$Y$141</c:f>
              <c:numCache>
                <c:formatCode>_("$"* #,##0_);_("$"* \(#,##0\);_("$"* "-"??_);_(@_)</c:formatCode>
                <c:ptCount val="24"/>
                <c:pt idx="0">
                  <c:v>-23728.22048611111</c:v>
                </c:pt>
                <c:pt idx="1">
                  <c:v>-47065.02864583334</c:v>
                </c:pt>
                <c:pt idx="2">
                  <c:v>-72555.27256944444</c:v>
                </c:pt>
                <c:pt idx="3">
                  <c:v>-102285.4162868924</c:v>
                </c:pt>
                <c:pt idx="4">
                  <c:v>-127415.5163241916</c:v>
                </c:pt>
                <c:pt idx="5">
                  <c:v>-148003.0732273441</c:v>
                </c:pt>
                <c:pt idx="6">
                  <c:v>-164104.8687855265</c:v>
                </c:pt>
                <c:pt idx="7">
                  <c:v>-175776.9750155512</c:v>
                </c:pt>
                <c:pt idx="8">
                  <c:v>-183074.76303402</c:v>
                </c:pt>
                <c:pt idx="9">
                  <c:v>-186052.9118185774</c:v>
                </c:pt>
                <c:pt idx="10">
                  <c:v>-184765.4168596472</c:v>
                </c:pt>
                <c:pt idx="11">
                  <c:v>-179265.5987040232</c:v>
                </c:pt>
                <c:pt idx="12">
                  <c:v>-169606.1113916638</c:v>
                </c:pt>
                <c:pt idx="13">
                  <c:v>-155838.9507870284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</c:v>
                </c:pt>
                <c:pt idx="17">
                  <c:v>-60710.91444602795</c:v>
                </c:pt>
                <c:pt idx="18">
                  <c:v>-27162.8593848102</c:v>
                </c:pt>
                <c:pt idx="19">
                  <c:v>10194.26187182276</c:v>
                </c:pt>
                <c:pt idx="20">
                  <c:v>51312.83599642885</c:v>
                </c:pt>
                <c:pt idx="21">
                  <c:v>96145.84482815733</c:v>
                </c:pt>
                <c:pt idx="22">
                  <c:v>144646.8579331698</c:v>
                </c:pt>
                <c:pt idx="23">
                  <c:v>196770.0252580505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007424"/>
        <c:axId val="-2135004384"/>
      </c:lineChart>
      <c:catAx>
        <c:axId val="-2135007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004384"/>
        <c:crosses val="autoZero"/>
        <c:auto val="1"/>
        <c:lblAlgn val="ctr"/>
        <c:lblOffset val="100"/>
        <c:noMultiLvlLbl val="0"/>
      </c:catAx>
      <c:valAx>
        <c:axId val="-213500438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007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Comparison'!$B$140:$Y$140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Comparison'!$B$142:$Y$142</c:f>
              <c:numCache>
                <c:formatCode>_("$"* #,##0_);_("$"* \(#,##0\);_("$"* "-"??_);_(@_)</c:formatCode>
                <c:ptCount val="24"/>
                <c:pt idx="0">
                  <c:v>-23728.22048611111</c:v>
                </c:pt>
                <c:pt idx="1">
                  <c:v>-70793.24913194445</c:v>
                </c:pt>
                <c:pt idx="2">
                  <c:v>-143348.5217013889</c:v>
                </c:pt>
                <c:pt idx="3">
                  <c:v>-245633.9379882812</c:v>
                </c:pt>
                <c:pt idx="4">
                  <c:v>-373049.4543124728</c:v>
                </c:pt>
                <c:pt idx="5">
                  <c:v>-521052.5275398168</c:v>
                </c:pt>
                <c:pt idx="6">
                  <c:v>-685157.3963253435</c:v>
                </c:pt>
                <c:pt idx="7">
                  <c:v>-860934.3713408946</c:v>
                </c:pt>
                <c:pt idx="8">
                  <c:v>-1.04400913437491E6</c:v>
                </c:pt>
                <c:pt idx="9">
                  <c:v>-1.23006204619349E6</c:v>
                </c:pt>
                <c:pt idx="10">
                  <c:v>-1.41482746305314E6</c:v>
                </c:pt>
                <c:pt idx="11">
                  <c:v>-1.59409306175716E6</c:v>
                </c:pt>
                <c:pt idx="12">
                  <c:v>-1.76369917314883E6</c:v>
                </c:pt>
                <c:pt idx="13">
                  <c:v>-1.91953812393585E6</c:v>
                </c:pt>
                <c:pt idx="14">
                  <c:v>-2.05755358674213E6</c:v>
                </c:pt>
                <c:pt idx="15">
                  <c:v>-2.17373993828372E6</c:v>
                </c:pt>
                <c:pt idx="16">
                  <c:v>-2.26414162556776E6</c:v>
                </c:pt>
                <c:pt idx="17">
                  <c:v>-2.32485254001379E6</c:v>
                </c:pt>
                <c:pt idx="18">
                  <c:v>-2.3520153993986E6</c:v>
                </c:pt>
                <c:pt idx="19">
                  <c:v>-2.34182113752677E6</c:v>
                </c:pt>
                <c:pt idx="20">
                  <c:v>-2.29050830153034E6</c:v>
                </c:pt>
                <c:pt idx="21">
                  <c:v>-2.19436245670218E6</c:v>
                </c:pt>
                <c:pt idx="22">
                  <c:v>-2.04971559876901E6</c:v>
                </c:pt>
                <c:pt idx="23">
                  <c:v>-1.85294557351097E6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4976624"/>
        <c:axId val="-2134973584"/>
      </c:lineChart>
      <c:catAx>
        <c:axId val="-2134976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4973584"/>
        <c:crosses val="autoZero"/>
        <c:auto val="1"/>
        <c:lblAlgn val="ctr"/>
        <c:lblOffset val="100"/>
        <c:noMultiLvlLbl val="0"/>
      </c:catAx>
      <c:valAx>
        <c:axId val="-213497358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4976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Comparison'!$A$127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'Churn Rate Comparison'!$B$125:$Y$125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Comparison'!$B$127:$Y$127</c:f>
              <c:numCache>
                <c:formatCode>_("$"* #,##0_);_("$"* \(#,##0\);_("$"* "-"??_);_(@_)</c:formatCode>
                <c:ptCount val="24"/>
                <c:pt idx="0">
                  <c:v>590.2777777777778</c:v>
                </c:pt>
                <c:pt idx="1">
                  <c:v>3121.09375</c:v>
                </c:pt>
                <c:pt idx="2">
                  <c:v>9516.10785590278</c:v>
                </c:pt>
                <c:pt idx="3">
                  <c:v>21733.96206325955</c:v>
                </c:pt>
                <c:pt idx="4">
                  <c:v>39701.87087080214</c:v>
                </c:pt>
                <c:pt idx="5">
                  <c:v>63347.95859602822</c:v>
                </c:pt>
                <c:pt idx="6">
                  <c:v>92601.24800246676</c:v>
                </c:pt>
                <c:pt idx="7">
                  <c:v>127391.6490691026</c:v>
                </c:pt>
                <c:pt idx="8">
                  <c:v>167649.9479001833</c:v>
                </c:pt>
                <c:pt idx="9">
                  <c:v>213307.7957736532</c:v>
                </c:pt>
                <c:pt idx="10">
                  <c:v>264297.6983264826</c:v>
                </c:pt>
                <c:pt idx="11">
                  <c:v>320553.0048751793</c:v>
                </c:pt>
                <c:pt idx="12">
                  <c:v>382007.8978697952</c:v>
                </c:pt>
                <c:pt idx="13">
                  <c:v>448597.382479756</c:v>
                </c:pt>
                <c:pt idx="14">
                  <c:v>520257.2763098702</c:v>
                </c:pt>
                <c:pt idx="15">
                  <c:v>596924.1992448857</c:v>
                </c:pt>
                <c:pt idx="16">
                  <c:v>678535.5634209912</c:v>
                </c:pt>
                <c:pt idx="17">
                  <c:v>765029.5633226733</c:v>
                </c:pt>
                <c:pt idx="18">
                  <c:v>856345.1660033621</c:v>
                </c:pt>
                <c:pt idx="19">
                  <c:v>952422.1014283201</c:v>
                </c:pt>
                <c:pt idx="20">
                  <c:v>1.05320085293824E6</c:v>
                </c:pt>
                <c:pt idx="21">
                  <c:v>1.15862264783207E6</c:v>
                </c:pt>
                <c:pt idx="22">
                  <c:v>1.2686294480675E6</c:v>
                </c:pt>
                <c:pt idx="23">
                  <c:v>1.38316394107777E6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4946160"/>
        <c:axId val="-2134943120"/>
      </c:lineChart>
      <c:catAx>
        <c:axId val="-2134946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4943120"/>
        <c:crosses val="autoZero"/>
        <c:auto val="1"/>
        <c:lblAlgn val="ctr"/>
        <c:lblOffset val="100"/>
        <c:noMultiLvlLbl val="0"/>
      </c:catAx>
      <c:valAx>
        <c:axId val="-213494312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4946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Growth in 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Comparison'!$A$130</c:f>
              <c:strCache>
                <c:ptCount val="1"/>
                <c:pt idx="0">
                  <c:v>Growth in MRR</c:v>
                </c:pt>
              </c:strCache>
            </c:strRef>
          </c:tx>
          <c:marker>
            <c:symbol val="none"/>
          </c:marker>
          <c:cat>
            <c:strRef>
              <c:f>'Churn Rate Comparison'!$B$125:$Y$125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Comparison'!$B$130:$Y$130</c:f>
              <c:numCache>
                <c:formatCode>_("$"* #,##0_);_("$"* \(#,##0\);_("$"* "-"??_);_(@_)</c:formatCode>
                <c:ptCount val="24"/>
                <c:pt idx="0">
                  <c:v>590.2777777777778</c:v>
                </c:pt>
                <c:pt idx="1">
                  <c:v>2530.815972222222</c:v>
                </c:pt>
                <c:pt idx="2">
                  <c:v>6395.01410590278</c:v>
                </c:pt>
                <c:pt idx="3">
                  <c:v>12217.85420735677</c:v>
                </c:pt>
                <c:pt idx="4">
                  <c:v>17967.9088075426</c:v>
                </c:pt>
                <c:pt idx="5">
                  <c:v>23646.08772522608</c:v>
                </c:pt>
                <c:pt idx="6">
                  <c:v>29253.28940643853</c:v>
                </c:pt>
                <c:pt idx="7">
                  <c:v>34790.40106663584</c:v>
                </c:pt>
                <c:pt idx="8">
                  <c:v>40258.29883108067</c:v>
                </c:pt>
                <c:pt idx="9">
                  <c:v>45657.84787346993</c:v>
                </c:pt>
                <c:pt idx="10">
                  <c:v>50989.90255282935</c:v>
                </c:pt>
                <c:pt idx="11">
                  <c:v>56255.30654869676</c:v>
                </c:pt>
                <c:pt idx="12">
                  <c:v>61454.89299461583</c:v>
                </c:pt>
                <c:pt idx="13">
                  <c:v>66589.48460996087</c:v>
                </c:pt>
                <c:pt idx="14">
                  <c:v>71659.89383011422</c:v>
                </c:pt>
                <c:pt idx="15">
                  <c:v>76666.92293501546</c:v>
                </c:pt>
                <c:pt idx="16">
                  <c:v>81611.3641761056</c:v>
                </c:pt>
                <c:pt idx="17">
                  <c:v>86493.99990168202</c:v>
                </c:pt>
                <c:pt idx="18">
                  <c:v>91315.60268068884</c:v>
                </c:pt>
                <c:pt idx="19">
                  <c:v>96076.935424958</c:v>
                </c:pt>
                <c:pt idx="20">
                  <c:v>100778.751509924</c:v>
                </c:pt>
                <c:pt idx="21">
                  <c:v>105421.7948938275</c:v>
                </c:pt>
                <c:pt idx="22">
                  <c:v>110006.8002354323</c:v>
                </c:pt>
                <c:pt idx="23">
                  <c:v>114534.4930102671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652640"/>
        <c:axId val="-2135655696"/>
      </c:lineChart>
      <c:catAx>
        <c:axId val="-2135652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655696"/>
        <c:crosses val="autoZero"/>
        <c:auto val="1"/>
        <c:lblAlgn val="ctr"/>
        <c:lblOffset val="100"/>
        <c:noMultiLvlLbl val="0"/>
      </c:catAx>
      <c:valAx>
        <c:axId val="-213565569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652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Comparison'!$B$142:$AK$142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-70793.24913194445</c:v>
                </c:pt>
                <c:pt idx="2">
                  <c:v>-143348.5217013889</c:v>
                </c:pt>
                <c:pt idx="3">
                  <c:v>-245633.9379882812</c:v>
                </c:pt>
                <c:pt idx="4">
                  <c:v>-373049.4543124728</c:v>
                </c:pt>
                <c:pt idx="5">
                  <c:v>-521052.5275398168</c:v>
                </c:pt>
                <c:pt idx="6">
                  <c:v>-685157.3963253435</c:v>
                </c:pt>
                <c:pt idx="7">
                  <c:v>-860934.3713408946</c:v>
                </c:pt>
                <c:pt idx="8">
                  <c:v>-1.04400913437491E6</c:v>
                </c:pt>
                <c:pt idx="9">
                  <c:v>-1.23006204619349E6</c:v>
                </c:pt>
                <c:pt idx="10">
                  <c:v>-1.41482746305314E6</c:v>
                </c:pt>
                <c:pt idx="11">
                  <c:v>-1.59409306175716E6</c:v>
                </c:pt>
                <c:pt idx="12">
                  <c:v>-1.76369917314883E6</c:v>
                </c:pt>
                <c:pt idx="13">
                  <c:v>-1.91953812393585E6</c:v>
                </c:pt>
                <c:pt idx="14">
                  <c:v>-2.05755358674213E6</c:v>
                </c:pt>
                <c:pt idx="15">
                  <c:v>-2.17373993828372E6</c:v>
                </c:pt>
                <c:pt idx="16">
                  <c:v>-2.26414162556776E6</c:v>
                </c:pt>
                <c:pt idx="17">
                  <c:v>-2.32485254001379E6</c:v>
                </c:pt>
                <c:pt idx="18">
                  <c:v>-2.3520153993986E6</c:v>
                </c:pt>
                <c:pt idx="19">
                  <c:v>-2.34182113752677E6</c:v>
                </c:pt>
                <c:pt idx="20">
                  <c:v>-2.29050830153034E6</c:v>
                </c:pt>
                <c:pt idx="21">
                  <c:v>-2.19436245670218E6</c:v>
                </c:pt>
                <c:pt idx="22">
                  <c:v>-2.04971559876901E6</c:v>
                </c:pt>
                <c:pt idx="23">
                  <c:v>-1.85294557351097E6</c:v>
                </c:pt>
                <c:pt idx="24">
                  <c:v>-1.60047550363591E6</c:v>
                </c:pt>
                <c:pt idx="25">
                  <c:v>-1.28877322281789E6</c:v>
                </c:pt>
                <c:pt idx="26">
                  <c:v>-914350.7168100141</c:v>
                </c:pt>
                <c:pt idx="27">
                  <c:v>-473763.5715434644</c:v>
                </c:pt>
                <c:pt idx="28">
                  <c:v>36389.57187470049</c:v>
                </c:pt>
                <c:pt idx="29">
                  <c:v>619467.5553512648</c:v>
                </c:pt>
                <c:pt idx="30">
                  <c:v>1.27878723526919E6</c:v>
                </c:pt>
                <c:pt idx="31">
                  <c:v>2.01762400730662E6</c:v>
                </c:pt>
                <c:pt idx="32">
                  <c:v>2.83921232469576E6</c:v>
                </c:pt>
                <c:pt idx="33">
                  <c:v>3.74674621000339E6</c:v>
                </c:pt>
                <c:pt idx="34">
                  <c:v>4.7433797605142E6</c:v>
                </c:pt>
                <c:pt idx="35">
                  <c:v>5.83222764729683E6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682832"/>
        <c:axId val="-2135685984"/>
      </c:lineChart>
      <c:catAx>
        <c:axId val="-2135682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685984"/>
        <c:crosses val="autoZero"/>
        <c:auto val="1"/>
        <c:lblAlgn val="ctr"/>
        <c:lblOffset val="100"/>
        <c:noMultiLvlLbl val="0"/>
      </c:catAx>
      <c:valAx>
        <c:axId val="-213568598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682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Ramp'!$A$113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Ramp'!$B$112:$Y$112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Ramp'!$B$113:$Y$113</c:f>
              <c:numCache>
                <c:formatCode>_("$"* #,##0_);_("$"* \(#,##0\);_("$"* "-"??_);_(@_)</c:formatCode>
                <c:ptCount val="24"/>
                <c:pt idx="0">
                  <c:v>-23728.22048611111</c:v>
                </c:pt>
                <c:pt idx="1">
                  <c:v>-47070.93142361111</c:v>
                </c:pt>
                <c:pt idx="2">
                  <c:v>-72592.23871527777</c:v>
                </c:pt>
                <c:pt idx="3">
                  <c:v>-102416.6193576389</c:v>
                </c:pt>
                <c:pt idx="4">
                  <c:v>-127760.7789388021</c:v>
                </c:pt>
                <c:pt idx="5">
                  <c:v>-148736.7229852973</c:v>
                </c:pt>
                <c:pt idx="6">
                  <c:v>-165453.6568854912</c:v>
                </c:pt>
                <c:pt idx="7">
                  <c:v>-178018.0558930414</c:v>
                </c:pt>
                <c:pt idx="8">
                  <c:v>-186533.733380264</c:v>
                </c:pt>
                <c:pt idx="9">
                  <c:v>-191101.9073851672</c:v>
                </c:pt>
                <c:pt idx="10">
                  <c:v>-191821.2654948088</c:v>
                </c:pt>
                <c:pt idx="11">
                  <c:v>-188788.0281065705</c:v>
                </c:pt>
                <c:pt idx="12">
                  <c:v>-182096.0101078994</c:v>
                </c:pt>
                <c:pt idx="13">
                  <c:v>-171836.681014056</c:v>
                </c:pt>
                <c:pt idx="14">
                  <c:v>-158099.2236024198</c:v>
                </c:pt>
                <c:pt idx="15">
                  <c:v>-140970.5910809358</c:v>
                </c:pt>
                <c:pt idx="16">
                  <c:v>-120535.56282735</c:v>
                </c:pt>
                <c:pt idx="17">
                  <c:v>-96876.7987349648</c:v>
                </c:pt>
                <c:pt idx="18">
                  <c:v>-70074.89219975041</c:v>
                </c:pt>
                <c:pt idx="19">
                  <c:v>-40208.42178277753</c:v>
                </c:pt>
                <c:pt idx="20">
                  <c:v>-7354.001581089803</c:v>
                </c:pt>
                <c:pt idx="21">
                  <c:v>28413.6696606942</c:v>
                </c:pt>
                <c:pt idx="22">
                  <c:v>67021.76066657261</c:v>
                </c:pt>
                <c:pt idx="23">
                  <c:v>108399.260942443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3725248"/>
        <c:axId val="-2117515264"/>
      </c:lineChart>
      <c:catAx>
        <c:axId val="2083725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515264"/>
        <c:crosses val="autoZero"/>
        <c:auto val="1"/>
        <c:lblAlgn val="ctr"/>
        <c:lblOffset val="100"/>
        <c:noMultiLvlLbl val="0"/>
      </c:catAx>
      <c:valAx>
        <c:axId val="-211751526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2083725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Comparison'!$A$192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Comparison'!$B$191:$Y$191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Comparison'!$B$192:$Y$192</c:f>
              <c:numCache>
                <c:formatCode>_("$"* #,##0_);_("$"* \(#,##0\);_("$"* "-"??_);_(@_)</c:formatCode>
                <c:ptCount val="24"/>
                <c:pt idx="0">
                  <c:v>-9266.888020833332</c:v>
                </c:pt>
                <c:pt idx="1">
                  <c:v>-3330.73046875</c:v>
                </c:pt>
                <c:pt idx="2">
                  <c:v>3396.872395833332</c:v>
                </c:pt>
                <c:pt idx="3">
                  <c:v>8581.119791666667</c:v>
                </c:pt>
                <c:pt idx="4">
                  <c:v>8581.119791666667</c:v>
                </c:pt>
                <c:pt idx="5">
                  <c:v>8581.119791666667</c:v>
                </c:pt>
                <c:pt idx="6">
                  <c:v>8581.119791666667</c:v>
                </c:pt>
                <c:pt idx="7">
                  <c:v>8581.119791666667</c:v>
                </c:pt>
                <c:pt idx="8">
                  <c:v>8581.119791666667</c:v>
                </c:pt>
                <c:pt idx="9">
                  <c:v>8581.119791666667</c:v>
                </c:pt>
                <c:pt idx="10">
                  <c:v>8581.119791666667</c:v>
                </c:pt>
                <c:pt idx="11">
                  <c:v>10989.453125</c:v>
                </c:pt>
                <c:pt idx="12">
                  <c:v>16528.61979166667</c:v>
                </c:pt>
                <c:pt idx="13">
                  <c:v>24476.11979166667</c:v>
                </c:pt>
                <c:pt idx="14">
                  <c:v>32664.453125</c:v>
                </c:pt>
                <c:pt idx="15">
                  <c:v>32664.453125</c:v>
                </c:pt>
                <c:pt idx="16">
                  <c:v>32664.453125</c:v>
                </c:pt>
                <c:pt idx="17">
                  <c:v>32664.453125</c:v>
                </c:pt>
                <c:pt idx="18">
                  <c:v>32664.453125</c:v>
                </c:pt>
                <c:pt idx="19">
                  <c:v>32664.453125</c:v>
                </c:pt>
                <c:pt idx="20">
                  <c:v>32664.453125</c:v>
                </c:pt>
                <c:pt idx="21">
                  <c:v>32664.453125</c:v>
                </c:pt>
                <c:pt idx="22">
                  <c:v>32664.453125</c:v>
                </c:pt>
                <c:pt idx="23">
                  <c:v>32664.453125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714160"/>
        <c:axId val="-2135717216"/>
      </c:lineChart>
      <c:catAx>
        <c:axId val="-2135714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717216"/>
        <c:crosses val="autoZero"/>
        <c:auto val="1"/>
        <c:lblAlgn val="ctr"/>
        <c:lblOffset val="100"/>
        <c:noMultiLvlLbl val="0"/>
      </c:catAx>
      <c:valAx>
        <c:axId val="-213571721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714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Comparison'!$A$193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Comparison'!$B$191:$AK$191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Comparison'!$B$193:$Y$193</c:f>
              <c:numCache>
                <c:formatCode>_("$"* #,##0_);_("$"* \(#,##0\);_("$"* "-"??_);_(@_)</c:formatCode>
                <c:ptCount val="24"/>
                <c:pt idx="0">
                  <c:v>-9266.888020833332</c:v>
                </c:pt>
                <c:pt idx="1">
                  <c:v>-12597.61848958333</c:v>
                </c:pt>
                <c:pt idx="2">
                  <c:v>-9200.74609374999</c:v>
                </c:pt>
                <c:pt idx="3">
                  <c:v>-619.6263020833139</c:v>
                </c:pt>
                <c:pt idx="4">
                  <c:v>7961.493489583343</c:v>
                </c:pt>
                <c:pt idx="5">
                  <c:v>16542.61328125001</c:v>
                </c:pt>
                <c:pt idx="6">
                  <c:v>25123.73307291669</c:v>
                </c:pt>
                <c:pt idx="7">
                  <c:v>33704.85286458337</c:v>
                </c:pt>
                <c:pt idx="8">
                  <c:v>42285.97265625002</c:v>
                </c:pt>
                <c:pt idx="9">
                  <c:v>50867.09244791672</c:v>
                </c:pt>
                <c:pt idx="10">
                  <c:v>59448.2122395834</c:v>
                </c:pt>
                <c:pt idx="11">
                  <c:v>70437.66536458343</c:v>
                </c:pt>
                <c:pt idx="12">
                  <c:v>86966.28515625008</c:v>
                </c:pt>
                <c:pt idx="13">
                  <c:v>111442.4049479168</c:v>
                </c:pt>
                <c:pt idx="14">
                  <c:v>144106.8580729167</c:v>
                </c:pt>
                <c:pt idx="15">
                  <c:v>176771.3111979168</c:v>
                </c:pt>
                <c:pt idx="16">
                  <c:v>209435.7643229167</c:v>
                </c:pt>
                <c:pt idx="17">
                  <c:v>242100.2174479168</c:v>
                </c:pt>
                <c:pt idx="18">
                  <c:v>274764.6705729168</c:v>
                </c:pt>
                <c:pt idx="19">
                  <c:v>307429.1236979168</c:v>
                </c:pt>
                <c:pt idx="20">
                  <c:v>340093.5768229169</c:v>
                </c:pt>
                <c:pt idx="21">
                  <c:v>372758.029947917</c:v>
                </c:pt>
                <c:pt idx="22">
                  <c:v>405422.4830729168</c:v>
                </c:pt>
                <c:pt idx="23">
                  <c:v>438086.9361979168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745216"/>
        <c:axId val="-2135748368"/>
      </c:lineChart>
      <c:catAx>
        <c:axId val="-2135745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748368"/>
        <c:crosses val="autoZero"/>
        <c:auto val="1"/>
        <c:lblAlgn val="ctr"/>
        <c:lblOffset val="100"/>
        <c:noMultiLvlLbl val="0"/>
      </c:catAx>
      <c:valAx>
        <c:axId val="-213574836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745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Comparison'!$A$221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Comparison'!$B$220:$AK$220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Comparison'!$B$221:$AK$221</c:f>
              <c:numCache>
                <c:formatCode>_("$"* #,##0_);_("$"* \(#,##0\);_("$"* "-"??_);_(@_)</c:formatCode>
                <c:ptCount val="36"/>
                <c:pt idx="0">
                  <c:v>-6433.554687499998</c:v>
                </c:pt>
                <c:pt idx="1">
                  <c:v>11685.93619791667</c:v>
                </c:pt>
                <c:pt idx="2">
                  <c:v>46463.53906250001</c:v>
                </c:pt>
                <c:pt idx="3">
                  <c:v>98681.11979166669</c:v>
                </c:pt>
                <c:pt idx="4">
                  <c:v>155347.7864583333</c:v>
                </c:pt>
                <c:pt idx="5">
                  <c:v>212014.453125</c:v>
                </c:pt>
                <c:pt idx="6">
                  <c:v>268681.1197916666</c:v>
                </c:pt>
                <c:pt idx="7">
                  <c:v>325347.7864583333</c:v>
                </c:pt>
                <c:pt idx="8">
                  <c:v>382014.4531249999</c:v>
                </c:pt>
                <c:pt idx="9">
                  <c:v>438681.1197916666</c:v>
                </c:pt>
                <c:pt idx="10">
                  <c:v>495347.7864583333</c:v>
                </c:pt>
                <c:pt idx="11">
                  <c:v>552014.453125</c:v>
                </c:pt>
                <c:pt idx="12">
                  <c:v>609531.1197916666</c:v>
                </c:pt>
                <c:pt idx="13">
                  <c:v>669002.7864583333</c:v>
                </c:pt>
                <c:pt idx="14">
                  <c:v>731279.453125</c:v>
                </c:pt>
                <c:pt idx="15">
                  <c:v>796446.1197916666</c:v>
                </c:pt>
                <c:pt idx="16">
                  <c:v>861612.7864583333</c:v>
                </c:pt>
                <c:pt idx="17">
                  <c:v>926779.453125</c:v>
                </c:pt>
                <c:pt idx="18">
                  <c:v>991946.1197916666</c:v>
                </c:pt>
                <c:pt idx="19">
                  <c:v>1.05711278645833E6</c:v>
                </c:pt>
                <c:pt idx="20">
                  <c:v>1.122279453125E6</c:v>
                </c:pt>
                <c:pt idx="21">
                  <c:v>1.18744611979167E6</c:v>
                </c:pt>
                <c:pt idx="22">
                  <c:v>1.25261278645833E6</c:v>
                </c:pt>
                <c:pt idx="23">
                  <c:v>1.317779453125E6</c:v>
                </c:pt>
                <c:pt idx="24">
                  <c:v>1.38307361979167E6</c:v>
                </c:pt>
                <c:pt idx="25">
                  <c:v>1.44866103645833E6</c:v>
                </c:pt>
                <c:pt idx="26">
                  <c:v>1.514669203125E6</c:v>
                </c:pt>
                <c:pt idx="27">
                  <c:v>1.58111086979167E6</c:v>
                </c:pt>
                <c:pt idx="28">
                  <c:v>1.64755253645833E6</c:v>
                </c:pt>
                <c:pt idx="29">
                  <c:v>1.713994203125E6</c:v>
                </c:pt>
                <c:pt idx="30">
                  <c:v>1.78043586979167E6</c:v>
                </c:pt>
                <c:pt idx="31">
                  <c:v>1.84687753645833E6</c:v>
                </c:pt>
                <c:pt idx="32">
                  <c:v>1.913319203125E6</c:v>
                </c:pt>
                <c:pt idx="33">
                  <c:v>1.97976086979167E6</c:v>
                </c:pt>
                <c:pt idx="34">
                  <c:v>2.04620253645833E6</c:v>
                </c:pt>
                <c:pt idx="35">
                  <c:v>2.112644203125E6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776480"/>
        <c:axId val="-2135779632"/>
      </c:lineChart>
      <c:catAx>
        <c:axId val="-213577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779632"/>
        <c:crosses val="autoZero"/>
        <c:auto val="1"/>
        <c:lblAlgn val="ctr"/>
        <c:lblOffset val="100"/>
        <c:noMultiLvlLbl val="0"/>
      </c:catAx>
      <c:valAx>
        <c:axId val="-213577963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776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Comparison'!$A$222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Comparison'!$B$220:$AK$220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Comparison'!$B$222:$AK$222</c:f>
              <c:numCache>
                <c:formatCode>_("$"* #,##0_);_("$"* \(#,##0\);_("$"* "-"??_);_(@_)</c:formatCode>
                <c:ptCount val="36"/>
                <c:pt idx="0">
                  <c:v>-18533.77604166666</c:v>
                </c:pt>
                <c:pt idx="1">
                  <c:v>-19528.5703125</c:v>
                </c:pt>
                <c:pt idx="2">
                  <c:v>11631.84114583336</c:v>
                </c:pt>
                <c:pt idx="3">
                  <c:v>90560.74739583337</c:v>
                </c:pt>
                <c:pt idx="4">
                  <c:v>226156.3203125</c:v>
                </c:pt>
                <c:pt idx="5">
                  <c:v>418418.5598958334</c:v>
                </c:pt>
                <c:pt idx="6">
                  <c:v>667347.4661458332</c:v>
                </c:pt>
                <c:pt idx="7">
                  <c:v>972943.0390625</c:v>
                </c:pt>
                <c:pt idx="8">
                  <c:v>1.33520527864583E6</c:v>
                </c:pt>
                <c:pt idx="9">
                  <c:v>1.75413418489583E6</c:v>
                </c:pt>
                <c:pt idx="10">
                  <c:v>2.2297297578125E6</c:v>
                </c:pt>
                <c:pt idx="11">
                  <c:v>2.76199199739583E6</c:v>
                </c:pt>
                <c:pt idx="12">
                  <c:v>3.35177090364583E6</c:v>
                </c:pt>
                <c:pt idx="13">
                  <c:v>4.0010214765625E6</c:v>
                </c:pt>
                <c:pt idx="14">
                  <c:v>4.71254871614583E6</c:v>
                </c:pt>
                <c:pt idx="15">
                  <c:v>5.48924262239583E6</c:v>
                </c:pt>
                <c:pt idx="16">
                  <c:v>6.3311031953125E6</c:v>
                </c:pt>
                <c:pt idx="17">
                  <c:v>7.23813043489583E6</c:v>
                </c:pt>
                <c:pt idx="18">
                  <c:v>8.21032434114583E6</c:v>
                </c:pt>
                <c:pt idx="19">
                  <c:v>9.2476849140625E6</c:v>
                </c:pt>
                <c:pt idx="20">
                  <c:v>1.03502121536458E7</c:v>
                </c:pt>
                <c:pt idx="21">
                  <c:v>1.15179060598958E7</c:v>
                </c:pt>
                <c:pt idx="22">
                  <c:v>1.27507666328125E7</c:v>
                </c:pt>
                <c:pt idx="23">
                  <c:v>1.40487938723958E7</c:v>
                </c:pt>
                <c:pt idx="24">
                  <c:v>1.54121152786458E7</c:v>
                </c:pt>
                <c:pt idx="25">
                  <c:v>1.68410241015625E7</c:v>
                </c:pt>
                <c:pt idx="26">
                  <c:v>1.83359410911458E7</c:v>
                </c:pt>
                <c:pt idx="27">
                  <c:v>1.98972997473958E7</c:v>
                </c:pt>
                <c:pt idx="28">
                  <c:v>2.15251000703125E7</c:v>
                </c:pt>
                <c:pt idx="29">
                  <c:v>2.32193420598958E7</c:v>
                </c:pt>
                <c:pt idx="30">
                  <c:v>2.49800257161458E7</c:v>
                </c:pt>
                <c:pt idx="31">
                  <c:v>2.68071510390625E7</c:v>
                </c:pt>
                <c:pt idx="32">
                  <c:v>2.87007180286458E7</c:v>
                </c:pt>
                <c:pt idx="33">
                  <c:v>3.06607266848958E7</c:v>
                </c:pt>
                <c:pt idx="34">
                  <c:v>3.26871770078125E7</c:v>
                </c:pt>
                <c:pt idx="35">
                  <c:v>3.47800689973958E7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808096"/>
        <c:axId val="-2135811248"/>
      </c:lineChart>
      <c:catAx>
        <c:axId val="-2135808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811248"/>
        <c:crosses val="autoZero"/>
        <c:auto val="1"/>
        <c:lblAlgn val="ctr"/>
        <c:lblOffset val="100"/>
        <c:noMultiLvlLbl val="0"/>
      </c:catAx>
      <c:valAx>
        <c:axId val="-21358112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808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- Single</a:t>
            </a:r>
            <a:r>
              <a:rPr lang="en-US" baseline="0"/>
              <a:t> </a:t>
            </a:r>
            <a:r>
              <a:rPr lang="en-US"/>
              <a:t>Sales Hire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'Churn Rate Comparison'!$A$68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Comparison'!$B$68:$M$68</c:f>
              <c:numCache>
                <c:formatCode>_("$"* #,##0_);_("$"* \(#,##0\);_("$"* "-"??_);_(@_)</c:formatCode>
                <c:ptCount val="12"/>
                <c:pt idx="0">
                  <c:v>295.138888888889</c:v>
                </c:pt>
                <c:pt idx="1">
                  <c:v>973.9583333333333</c:v>
                </c:pt>
                <c:pt idx="2">
                  <c:v>1947.916666666667</c:v>
                </c:pt>
                <c:pt idx="3">
                  <c:v>2951.388888888889</c:v>
                </c:pt>
                <c:pt idx="4">
                  <c:v>2951.388888888889</c:v>
                </c:pt>
                <c:pt idx="5">
                  <c:v>2951.388888888889</c:v>
                </c:pt>
                <c:pt idx="6">
                  <c:v>2951.388888888889</c:v>
                </c:pt>
                <c:pt idx="7">
                  <c:v>2951.388888888889</c:v>
                </c:pt>
                <c:pt idx="8">
                  <c:v>2951.388888888889</c:v>
                </c:pt>
                <c:pt idx="9">
                  <c:v>2951.388888888889</c:v>
                </c:pt>
                <c:pt idx="10">
                  <c:v>2951.388888888889</c:v>
                </c:pt>
                <c:pt idx="11">
                  <c:v>2951.388888888889</c:v>
                </c:pt>
              </c:numCache>
            </c:numRef>
          </c:val>
        </c:ser>
        <c:ser>
          <c:idx val="1"/>
          <c:order val="1"/>
          <c:tx>
            <c:strRef>
              <c:f>'Churn Rate Comparison'!$A$69</c:f>
              <c:strCache>
                <c:ptCount val="1"/>
                <c:pt idx="0">
                  <c:v>MRR from prior months bookings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Comparison'!$B$69:$M$69</c:f>
              <c:numCache>
                <c:formatCode>_("$"* #,##0_);_("$"* \(#,##0\);_("$"* "-"??_);_(@_)</c:formatCode>
                <c:ptCount val="12"/>
                <c:pt idx="1">
                  <c:v>295.138888888889</c:v>
                </c:pt>
                <c:pt idx="2">
                  <c:v>1265.407986111111</c:v>
                </c:pt>
                <c:pt idx="3">
                  <c:v>3197.50705295139</c:v>
                </c:pt>
                <c:pt idx="4">
                  <c:v>6108.927103678385</c:v>
                </c:pt>
                <c:pt idx="5">
                  <c:v>8983.954403771293</c:v>
                </c:pt>
                <c:pt idx="6">
                  <c:v>11823.04386261304</c:v>
                </c:pt>
                <c:pt idx="7">
                  <c:v>14626.64470321927</c:v>
                </c:pt>
                <c:pt idx="8">
                  <c:v>17395.20053331791</c:v>
                </c:pt>
                <c:pt idx="9">
                  <c:v>20129.14941554033</c:v>
                </c:pt>
                <c:pt idx="10">
                  <c:v>22828.92393673496</c:v>
                </c:pt>
                <c:pt idx="11">
                  <c:v>25494.95127641466</c:v>
                </c:pt>
              </c:numCache>
            </c:numRef>
          </c:val>
        </c:ser>
        <c:ser>
          <c:idx val="2"/>
          <c:order val="2"/>
          <c:tx>
            <c:strRef>
              <c:f>'Churn Rate Comparison'!$A$70</c:f>
              <c:strCache>
                <c:ptCount val="1"/>
                <c:pt idx="0">
                  <c:v>Churn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Comparison'!$B$70:$M$70</c:f>
              <c:numCache>
                <c:formatCode>_("$"* #,##0.00_);_("$"* \(#,##0.00\);_("$"* "-"??_);_(@_)</c:formatCode>
                <c:ptCount val="12"/>
                <c:pt idx="1">
                  <c:v>-3.689236111111111</c:v>
                </c:pt>
                <c:pt idx="2">
                  <c:v>-15.81759982638889</c:v>
                </c:pt>
                <c:pt idx="3">
                  <c:v>-39.96883816189236</c:v>
                </c:pt>
                <c:pt idx="4">
                  <c:v>-76.36158879597981</c:v>
                </c:pt>
                <c:pt idx="5">
                  <c:v>-112.2994300471412</c:v>
                </c:pt>
                <c:pt idx="6">
                  <c:v>-147.788048282663</c:v>
                </c:pt>
                <c:pt idx="7">
                  <c:v>-182.8330587902408</c:v>
                </c:pt>
                <c:pt idx="8">
                  <c:v>-217.4400066664739</c:v>
                </c:pt>
                <c:pt idx="9">
                  <c:v>-251.6143676942541</c:v>
                </c:pt>
                <c:pt idx="10">
                  <c:v>-285.361549209187</c:v>
                </c:pt>
                <c:pt idx="11">
                  <c:v>-318.6868909551833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2135857296"/>
        <c:axId val="-2135860480"/>
      </c:barChart>
      <c:catAx>
        <c:axId val="-2135857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35860480"/>
        <c:crosses val="autoZero"/>
        <c:auto val="1"/>
        <c:lblAlgn val="ctr"/>
        <c:lblOffset val="100"/>
        <c:noMultiLvlLbl val="0"/>
      </c:catAx>
      <c:valAx>
        <c:axId val="-213586048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35857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Bookings &amp;</a:t>
            </a:r>
            <a:r>
              <a:rPr lang="en-US" baseline="0"/>
              <a:t> Churn - Single Sales Hire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'Churn Rate Comparison'!$A$68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Comparison'!$B$68:$M$68</c:f>
              <c:numCache>
                <c:formatCode>_("$"* #,##0_);_("$"* \(#,##0\);_("$"* "-"??_);_(@_)</c:formatCode>
                <c:ptCount val="12"/>
                <c:pt idx="0">
                  <c:v>295.138888888889</c:v>
                </c:pt>
                <c:pt idx="1">
                  <c:v>973.9583333333333</c:v>
                </c:pt>
                <c:pt idx="2">
                  <c:v>1947.916666666667</c:v>
                </c:pt>
                <c:pt idx="3">
                  <c:v>2951.388888888889</c:v>
                </c:pt>
                <c:pt idx="4">
                  <c:v>2951.388888888889</c:v>
                </c:pt>
                <c:pt idx="5">
                  <c:v>2951.388888888889</c:v>
                </c:pt>
                <c:pt idx="6">
                  <c:v>2951.388888888889</c:v>
                </c:pt>
                <c:pt idx="7">
                  <c:v>2951.388888888889</c:v>
                </c:pt>
                <c:pt idx="8">
                  <c:v>2951.388888888889</c:v>
                </c:pt>
                <c:pt idx="9">
                  <c:v>2951.388888888889</c:v>
                </c:pt>
                <c:pt idx="10">
                  <c:v>2951.388888888889</c:v>
                </c:pt>
                <c:pt idx="11">
                  <c:v>2951.388888888889</c:v>
                </c:pt>
              </c:numCache>
            </c:numRef>
          </c:val>
        </c:ser>
        <c:ser>
          <c:idx val="1"/>
          <c:order val="1"/>
          <c:tx>
            <c:strRef>
              <c:f>'Churn Rate Comparison'!$A$70</c:f>
              <c:strCache>
                <c:ptCount val="1"/>
                <c:pt idx="0">
                  <c:v>Churn</c:v>
                </c:pt>
              </c:strCache>
            </c:strRef>
          </c:tx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Comparison'!$B$70:$M$70</c:f>
              <c:numCache>
                <c:formatCode>_("$"* #,##0.00_);_("$"* \(#,##0.00\);_("$"* "-"??_);_(@_)</c:formatCode>
                <c:ptCount val="12"/>
                <c:pt idx="1">
                  <c:v>-3.689236111111111</c:v>
                </c:pt>
                <c:pt idx="2">
                  <c:v>-15.81759982638889</c:v>
                </c:pt>
                <c:pt idx="3">
                  <c:v>-39.96883816189236</c:v>
                </c:pt>
                <c:pt idx="4">
                  <c:v>-76.36158879597981</c:v>
                </c:pt>
                <c:pt idx="5">
                  <c:v>-112.2994300471412</c:v>
                </c:pt>
                <c:pt idx="6">
                  <c:v>-147.788048282663</c:v>
                </c:pt>
                <c:pt idx="7">
                  <c:v>-182.8330587902408</c:v>
                </c:pt>
                <c:pt idx="8">
                  <c:v>-217.4400066664739</c:v>
                </c:pt>
                <c:pt idx="9">
                  <c:v>-251.6143676942541</c:v>
                </c:pt>
                <c:pt idx="10">
                  <c:v>-285.361549209187</c:v>
                </c:pt>
                <c:pt idx="11">
                  <c:v>-318.6868909551833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2135895296"/>
        <c:axId val="-2135898416"/>
      </c:barChart>
      <c:catAx>
        <c:axId val="-2135895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35898416"/>
        <c:crosses val="autoZero"/>
        <c:auto val="1"/>
        <c:lblAlgn val="ctr"/>
        <c:lblOffset val="100"/>
        <c:noMultiLvlLbl val="0"/>
      </c:catAx>
      <c:valAx>
        <c:axId val="-213589841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35895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Versus</a:t>
            </a:r>
            <a:r>
              <a:rPr lang="en-US" baseline="0"/>
              <a:t> Expenses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Comparison'!$A$71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'Churn Rate Comparison'!$B$65:$M$65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'Churn Rate Comparison'!$B$71:$M$71</c:f>
              <c:numCache>
                <c:formatCode>_("$"* #,##0_);_("$"* \(#,##0\);_("$"* "-"??_);_(@_)</c:formatCode>
                <c:ptCount val="12"/>
                <c:pt idx="0">
                  <c:v>295.138888888889</c:v>
                </c:pt>
                <c:pt idx="1">
                  <c:v>1265.407986111111</c:v>
                </c:pt>
                <c:pt idx="2">
                  <c:v>3197.50705295139</c:v>
                </c:pt>
                <c:pt idx="3">
                  <c:v>6108.927103678385</c:v>
                </c:pt>
                <c:pt idx="4">
                  <c:v>8983.954403771293</c:v>
                </c:pt>
                <c:pt idx="5">
                  <c:v>11823.04386261304</c:v>
                </c:pt>
                <c:pt idx="6">
                  <c:v>14626.64470321927</c:v>
                </c:pt>
                <c:pt idx="7">
                  <c:v>17395.20053331791</c:v>
                </c:pt>
                <c:pt idx="8">
                  <c:v>20129.14941554033</c:v>
                </c:pt>
                <c:pt idx="9">
                  <c:v>22828.92393673496</c:v>
                </c:pt>
                <c:pt idx="10">
                  <c:v>25494.95127641466</c:v>
                </c:pt>
                <c:pt idx="11">
                  <c:v>28127.65327434836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Comparison'!$A$81</c:f>
              <c:strCache>
                <c:ptCount val="1"/>
                <c:pt idx="0">
                  <c:v>Total Expenses</c:v>
                </c:pt>
              </c:strCache>
            </c:strRef>
          </c:tx>
          <c:marker>
            <c:symbol val="none"/>
          </c:marker>
          <c:cat>
            <c:strRef>
              <c:f>'Churn Rate Comparison'!$B$65:$M$65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'Churn Rate Comparison'!$B$81:$M$81</c:f>
              <c:numCache>
                <c:formatCode>_("$"* #,##0_);_("$"* \(#,##0\);_("$"* "-"??_);_(@_)</c:formatCode>
                <c:ptCount val="12"/>
                <c:pt idx="0">
                  <c:v>12100.22135416667</c:v>
                </c:pt>
                <c:pt idx="1">
                  <c:v>12680.73046875</c:v>
                </c:pt>
                <c:pt idx="2">
                  <c:v>15303.12760416667</c:v>
                </c:pt>
                <c:pt idx="3">
                  <c:v>19752.21354166666</c:v>
                </c:pt>
                <c:pt idx="4">
                  <c:v>19752.21354166666</c:v>
                </c:pt>
                <c:pt idx="5">
                  <c:v>19752.21354166666</c:v>
                </c:pt>
                <c:pt idx="6">
                  <c:v>19752.21354166666</c:v>
                </c:pt>
                <c:pt idx="7">
                  <c:v>19752.21354166666</c:v>
                </c:pt>
                <c:pt idx="8">
                  <c:v>19752.21354166666</c:v>
                </c:pt>
                <c:pt idx="9">
                  <c:v>19752.21354166666</c:v>
                </c:pt>
                <c:pt idx="10">
                  <c:v>19752.21354166666</c:v>
                </c:pt>
                <c:pt idx="11">
                  <c:v>19752.21354166666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932400"/>
        <c:axId val="-2135935424"/>
      </c:lineChart>
      <c:catAx>
        <c:axId val="-2135932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35935424"/>
        <c:crosses val="autoZero"/>
        <c:auto val="1"/>
        <c:lblAlgn val="ctr"/>
        <c:lblOffset val="100"/>
        <c:noMultiLvlLbl val="0"/>
      </c:catAx>
      <c:valAx>
        <c:axId val="-2135935424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35932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</a:t>
            </a:r>
            <a:r>
              <a:rPr lang="en-US" baseline="0"/>
              <a:t>flow comparison -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Comparison'!$A$85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Comparison'!$B$85:$Y$85</c:f>
              <c:numCache>
                <c:formatCode>_("$"* #,##0_);_("$"* \(#,##0\);_("$"* "-"??_);_(@_)</c:formatCode>
                <c:ptCount val="24"/>
                <c:pt idx="0">
                  <c:v>-11864.11024305555</c:v>
                </c:pt>
                <c:pt idx="1">
                  <c:v>-11668.40407986111</c:v>
                </c:pt>
                <c:pt idx="2">
                  <c:v>-12745.12196180556</c:v>
                </c:pt>
                <c:pt idx="3">
                  <c:v>-14865.07185872396</c:v>
                </c:pt>
                <c:pt idx="4">
                  <c:v>-12565.05001864963</c:v>
                </c:pt>
                <c:pt idx="5">
                  <c:v>-10293.77845157623</c:v>
                </c:pt>
                <c:pt idx="6">
                  <c:v>-8050.89777909125</c:v>
                </c:pt>
                <c:pt idx="7">
                  <c:v>-5836.053115012332</c:v>
                </c:pt>
                <c:pt idx="8">
                  <c:v>-3648.894009234402</c:v>
                </c:pt>
                <c:pt idx="9">
                  <c:v>-1489.074392278693</c:v>
                </c:pt>
                <c:pt idx="10">
                  <c:v>643.7474794650661</c:v>
                </c:pt>
                <c:pt idx="11">
                  <c:v>2749.909077812026</c:v>
                </c:pt>
                <c:pt idx="12">
                  <c:v>4829.743656179656</c:v>
                </c:pt>
                <c:pt idx="13">
                  <c:v>6883.580302317685</c:v>
                </c:pt>
                <c:pt idx="14">
                  <c:v>8911.743990378996</c:v>
                </c:pt>
                <c:pt idx="15">
                  <c:v>10914.55563233954</c:v>
                </c:pt>
                <c:pt idx="16">
                  <c:v>12892.33212877558</c:v>
                </c:pt>
                <c:pt idx="17">
                  <c:v>14845.38641900616</c:v>
                </c:pt>
                <c:pt idx="18">
                  <c:v>16774.02753060886</c:v>
                </c:pt>
                <c:pt idx="19">
                  <c:v>18678.56062831653</c:v>
                </c:pt>
                <c:pt idx="20">
                  <c:v>20559.28706230285</c:v>
                </c:pt>
                <c:pt idx="21">
                  <c:v>22416.50441586434</c:v>
                </c:pt>
                <c:pt idx="22">
                  <c:v>24250.50655250632</c:v>
                </c:pt>
                <c:pt idx="23">
                  <c:v>26061.58366244027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Comparison'!$A$192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Comparison'!$B$192:$Y$192</c:f>
              <c:numCache>
                <c:formatCode>_("$"* #,##0_);_("$"* \(#,##0\);_("$"* "-"??_);_(@_)</c:formatCode>
                <c:ptCount val="24"/>
                <c:pt idx="0">
                  <c:v>-9266.888020833332</c:v>
                </c:pt>
                <c:pt idx="1">
                  <c:v>-3330.73046875</c:v>
                </c:pt>
                <c:pt idx="2">
                  <c:v>3396.872395833332</c:v>
                </c:pt>
                <c:pt idx="3">
                  <c:v>8581.119791666667</c:v>
                </c:pt>
                <c:pt idx="4">
                  <c:v>8581.119791666667</c:v>
                </c:pt>
                <c:pt idx="5">
                  <c:v>8581.119791666667</c:v>
                </c:pt>
                <c:pt idx="6">
                  <c:v>8581.119791666667</c:v>
                </c:pt>
                <c:pt idx="7">
                  <c:v>8581.119791666667</c:v>
                </c:pt>
                <c:pt idx="8">
                  <c:v>8581.119791666667</c:v>
                </c:pt>
                <c:pt idx="9">
                  <c:v>8581.119791666667</c:v>
                </c:pt>
                <c:pt idx="10">
                  <c:v>8581.119791666667</c:v>
                </c:pt>
                <c:pt idx="11">
                  <c:v>10989.453125</c:v>
                </c:pt>
                <c:pt idx="12">
                  <c:v>16528.61979166667</c:v>
                </c:pt>
                <c:pt idx="13">
                  <c:v>24476.11979166667</c:v>
                </c:pt>
                <c:pt idx="14">
                  <c:v>32664.453125</c:v>
                </c:pt>
                <c:pt idx="15">
                  <c:v>32664.453125</c:v>
                </c:pt>
                <c:pt idx="16">
                  <c:v>32664.453125</c:v>
                </c:pt>
                <c:pt idx="17">
                  <c:v>32664.453125</c:v>
                </c:pt>
                <c:pt idx="18">
                  <c:v>32664.453125</c:v>
                </c:pt>
                <c:pt idx="19">
                  <c:v>32664.453125</c:v>
                </c:pt>
                <c:pt idx="20">
                  <c:v>32664.453125</c:v>
                </c:pt>
                <c:pt idx="21">
                  <c:v>32664.453125</c:v>
                </c:pt>
                <c:pt idx="22">
                  <c:v>32664.453125</c:v>
                </c:pt>
                <c:pt idx="23">
                  <c:v>32664.453125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751648"/>
        <c:axId val="-2116748544"/>
      </c:lineChart>
      <c:catAx>
        <c:axId val="-2116751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6748544"/>
        <c:crosses val="autoZero"/>
        <c:auto val="1"/>
        <c:lblAlgn val="ctr"/>
        <c:lblOffset val="100"/>
        <c:noMultiLvlLbl val="0"/>
      </c:catAx>
      <c:valAx>
        <c:axId val="-2116748544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6751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Cashflow comparision - 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Comparison'!$B$142:$AK$142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-70793.24913194445</c:v>
                </c:pt>
                <c:pt idx="2">
                  <c:v>-143348.5217013889</c:v>
                </c:pt>
                <c:pt idx="3">
                  <c:v>-245633.9379882812</c:v>
                </c:pt>
                <c:pt idx="4">
                  <c:v>-373049.4543124728</c:v>
                </c:pt>
                <c:pt idx="5">
                  <c:v>-521052.5275398168</c:v>
                </c:pt>
                <c:pt idx="6">
                  <c:v>-685157.3963253435</c:v>
                </c:pt>
                <c:pt idx="7">
                  <c:v>-860934.3713408946</c:v>
                </c:pt>
                <c:pt idx="8">
                  <c:v>-1.04400913437491E6</c:v>
                </c:pt>
                <c:pt idx="9">
                  <c:v>-1.23006204619349E6</c:v>
                </c:pt>
                <c:pt idx="10">
                  <c:v>-1.41482746305314E6</c:v>
                </c:pt>
                <c:pt idx="11">
                  <c:v>-1.59409306175716E6</c:v>
                </c:pt>
                <c:pt idx="12">
                  <c:v>-1.76369917314883E6</c:v>
                </c:pt>
                <c:pt idx="13">
                  <c:v>-1.91953812393585E6</c:v>
                </c:pt>
                <c:pt idx="14">
                  <c:v>-2.05755358674213E6</c:v>
                </c:pt>
                <c:pt idx="15">
                  <c:v>-2.17373993828372E6</c:v>
                </c:pt>
                <c:pt idx="16">
                  <c:v>-2.26414162556776E6</c:v>
                </c:pt>
                <c:pt idx="17">
                  <c:v>-2.32485254001379E6</c:v>
                </c:pt>
                <c:pt idx="18">
                  <c:v>-2.3520153993986E6</c:v>
                </c:pt>
                <c:pt idx="19">
                  <c:v>-2.34182113752677E6</c:v>
                </c:pt>
                <c:pt idx="20">
                  <c:v>-2.29050830153034E6</c:v>
                </c:pt>
                <c:pt idx="21">
                  <c:v>-2.19436245670218E6</c:v>
                </c:pt>
                <c:pt idx="22">
                  <c:v>-2.04971559876901E6</c:v>
                </c:pt>
                <c:pt idx="23">
                  <c:v>-1.85294557351097E6</c:v>
                </c:pt>
                <c:pt idx="24">
                  <c:v>-1.60047550363591E6</c:v>
                </c:pt>
                <c:pt idx="25">
                  <c:v>-1.28877322281789E6</c:v>
                </c:pt>
                <c:pt idx="26">
                  <c:v>-914350.7168100141</c:v>
                </c:pt>
                <c:pt idx="27">
                  <c:v>-473763.5715434644</c:v>
                </c:pt>
                <c:pt idx="28">
                  <c:v>36389.57187470049</c:v>
                </c:pt>
                <c:pt idx="29">
                  <c:v>619467.5553512648</c:v>
                </c:pt>
                <c:pt idx="30">
                  <c:v>1.27878723526919E6</c:v>
                </c:pt>
                <c:pt idx="31">
                  <c:v>2.01762400730662E6</c:v>
                </c:pt>
                <c:pt idx="32">
                  <c:v>2.83921232469576E6</c:v>
                </c:pt>
                <c:pt idx="33">
                  <c:v>3.74674621000339E6</c:v>
                </c:pt>
                <c:pt idx="34">
                  <c:v>4.7433797605142E6</c:v>
                </c:pt>
                <c:pt idx="35">
                  <c:v>5.83222764729683E6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Comparison'!$A$222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Comparison'!$B$222:$AK$222</c:f>
              <c:numCache>
                <c:formatCode>_("$"* #,##0_);_("$"* \(#,##0\);_("$"* "-"??_);_(@_)</c:formatCode>
                <c:ptCount val="36"/>
                <c:pt idx="0">
                  <c:v>-18533.77604166666</c:v>
                </c:pt>
                <c:pt idx="1">
                  <c:v>-19528.5703125</c:v>
                </c:pt>
                <c:pt idx="2">
                  <c:v>11631.84114583336</c:v>
                </c:pt>
                <c:pt idx="3">
                  <c:v>90560.74739583337</c:v>
                </c:pt>
                <c:pt idx="4">
                  <c:v>226156.3203125</c:v>
                </c:pt>
                <c:pt idx="5">
                  <c:v>418418.5598958334</c:v>
                </c:pt>
                <c:pt idx="6">
                  <c:v>667347.4661458332</c:v>
                </c:pt>
                <c:pt idx="7">
                  <c:v>972943.0390625</c:v>
                </c:pt>
                <c:pt idx="8">
                  <c:v>1.33520527864583E6</c:v>
                </c:pt>
                <c:pt idx="9">
                  <c:v>1.75413418489583E6</c:v>
                </c:pt>
                <c:pt idx="10">
                  <c:v>2.2297297578125E6</c:v>
                </c:pt>
                <c:pt idx="11">
                  <c:v>2.76199199739583E6</c:v>
                </c:pt>
                <c:pt idx="12">
                  <c:v>3.35177090364583E6</c:v>
                </c:pt>
                <c:pt idx="13">
                  <c:v>4.0010214765625E6</c:v>
                </c:pt>
                <c:pt idx="14">
                  <c:v>4.71254871614583E6</c:v>
                </c:pt>
                <c:pt idx="15">
                  <c:v>5.48924262239583E6</c:v>
                </c:pt>
                <c:pt idx="16">
                  <c:v>6.3311031953125E6</c:v>
                </c:pt>
                <c:pt idx="17">
                  <c:v>7.23813043489583E6</c:v>
                </c:pt>
                <c:pt idx="18">
                  <c:v>8.21032434114583E6</c:v>
                </c:pt>
                <c:pt idx="19">
                  <c:v>9.2476849140625E6</c:v>
                </c:pt>
                <c:pt idx="20">
                  <c:v>1.03502121536458E7</c:v>
                </c:pt>
                <c:pt idx="21">
                  <c:v>1.15179060598958E7</c:v>
                </c:pt>
                <c:pt idx="22">
                  <c:v>1.27507666328125E7</c:v>
                </c:pt>
                <c:pt idx="23">
                  <c:v>1.40487938723958E7</c:v>
                </c:pt>
                <c:pt idx="24">
                  <c:v>1.54121152786458E7</c:v>
                </c:pt>
                <c:pt idx="25">
                  <c:v>1.68410241015625E7</c:v>
                </c:pt>
                <c:pt idx="26">
                  <c:v>1.83359410911458E7</c:v>
                </c:pt>
                <c:pt idx="27">
                  <c:v>1.98972997473958E7</c:v>
                </c:pt>
                <c:pt idx="28">
                  <c:v>2.15251000703125E7</c:v>
                </c:pt>
                <c:pt idx="29">
                  <c:v>2.32193420598958E7</c:v>
                </c:pt>
                <c:pt idx="30">
                  <c:v>2.49800257161458E7</c:v>
                </c:pt>
                <c:pt idx="31">
                  <c:v>2.68071510390625E7</c:v>
                </c:pt>
                <c:pt idx="32">
                  <c:v>2.87007180286458E7</c:v>
                </c:pt>
                <c:pt idx="33">
                  <c:v>3.06607266848958E7</c:v>
                </c:pt>
                <c:pt idx="34">
                  <c:v>3.26871770078125E7</c:v>
                </c:pt>
                <c:pt idx="35">
                  <c:v>3.47800689973958E7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710704"/>
        <c:axId val="-2116707504"/>
      </c:lineChart>
      <c:catAx>
        <c:axId val="-2116710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6707504"/>
        <c:crosses val="autoZero"/>
        <c:auto val="1"/>
        <c:lblAlgn val="ctr"/>
        <c:lblOffset val="100"/>
        <c:noMultiLvlLbl val="0"/>
      </c:catAx>
      <c:valAx>
        <c:axId val="-2116707504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6710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</a:t>
            </a:r>
            <a:r>
              <a:rPr lang="en-US" baseline="0"/>
              <a:t> Cashflow comparision - 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Comparison'!$B$86:$Y$86</c:f>
              <c:numCache>
                <c:formatCode>_("$"* #,##0_);_("$"* \(#,##0\);_("$"* "-"??_);_(@_)</c:formatCode>
                <c:ptCount val="24"/>
                <c:pt idx="0">
                  <c:v>-11864.11024305555</c:v>
                </c:pt>
                <c:pt idx="1">
                  <c:v>-23532.51432291666</c:v>
                </c:pt>
                <c:pt idx="2">
                  <c:v>-36277.63628472222</c:v>
                </c:pt>
                <c:pt idx="3">
                  <c:v>-51142.70814344617</c:v>
                </c:pt>
                <c:pt idx="4">
                  <c:v>-63707.75816209581</c:v>
                </c:pt>
                <c:pt idx="5">
                  <c:v>-74001.53661367203</c:v>
                </c:pt>
                <c:pt idx="6">
                  <c:v>-82052.43439276327</c:v>
                </c:pt>
                <c:pt idx="7">
                  <c:v>-87888.4875077756</c:v>
                </c:pt>
                <c:pt idx="8">
                  <c:v>-91537.38151701</c:v>
                </c:pt>
                <c:pt idx="9">
                  <c:v>-93026.45590928867</c:v>
                </c:pt>
                <c:pt idx="10">
                  <c:v>-92382.70842982361</c:v>
                </c:pt>
                <c:pt idx="11">
                  <c:v>-89632.79935201159</c:v>
                </c:pt>
                <c:pt idx="12">
                  <c:v>-84803.05569583195</c:v>
                </c:pt>
                <c:pt idx="13">
                  <c:v>-77919.47539351423</c:v>
                </c:pt>
                <c:pt idx="14">
                  <c:v>-69007.73140313525</c:v>
                </c:pt>
                <c:pt idx="15">
                  <c:v>-58093.17577079573</c:v>
                </c:pt>
                <c:pt idx="16">
                  <c:v>-45200.8436420202</c:v>
                </c:pt>
                <c:pt idx="17">
                  <c:v>-30355.4572230141</c:v>
                </c:pt>
                <c:pt idx="18">
                  <c:v>-13581.42969240522</c:v>
                </c:pt>
                <c:pt idx="19">
                  <c:v>5097.130935911322</c:v>
                </c:pt>
                <c:pt idx="20">
                  <c:v>25656.41799821414</c:v>
                </c:pt>
                <c:pt idx="21">
                  <c:v>48072.92241407843</c:v>
                </c:pt>
                <c:pt idx="22">
                  <c:v>72323.42896658467</c:v>
                </c:pt>
                <c:pt idx="23">
                  <c:v>98385.01262902498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Comparison'!$A$193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Comparison'!$B$193:$Y$193</c:f>
              <c:numCache>
                <c:formatCode>_("$"* #,##0_);_("$"* \(#,##0\);_("$"* "-"??_);_(@_)</c:formatCode>
                <c:ptCount val="24"/>
                <c:pt idx="0">
                  <c:v>-9266.888020833332</c:v>
                </c:pt>
                <c:pt idx="1">
                  <c:v>-12597.61848958333</c:v>
                </c:pt>
                <c:pt idx="2">
                  <c:v>-9200.74609374999</c:v>
                </c:pt>
                <c:pt idx="3">
                  <c:v>-619.6263020833139</c:v>
                </c:pt>
                <c:pt idx="4">
                  <c:v>7961.493489583343</c:v>
                </c:pt>
                <c:pt idx="5">
                  <c:v>16542.61328125001</c:v>
                </c:pt>
                <c:pt idx="6">
                  <c:v>25123.73307291669</c:v>
                </c:pt>
                <c:pt idx="7">
                  <c:v>33704.85286458337</c:v>
                </c:pt>
                <c:pt idx="8">
                  <c:v>42285.97265625002</c:v>
                </c:pt>
                <c:pt idx="9">
                  <c:v>50867.09244791672</c:v>
                </c:pt>
                <c:pt idx="10">
                  <c:v>59448.2122395834</c:v>
                </c:pt>
                <c:pt idx="11">
                  <c:v>70437.66536458343</c:v>
                </c:pt>
                <c:pt idx="12">
                  <c:v>86966.28515625008</c:v>
                </c:pt>
                <c:pt idx="13">
                  <c:v>111442.4049479168</c:v>
                </c:pt>
                <c:pt idx="14">
                  <c:v>144106.8580729167</c:v>
                </c:pt>
                <c:pt idx="15">
                  <c:v>176771.3111979168</c:v>
                </c:pt>
                <c:pt idx="16">
                  <c:v>209435.7643229167</c:v>
                </c:pt>
                <c:pt idx="17">
                  <c:v>242100.2174479168</c:v>
                </c:pt>
                <c:pt idx="18">
                  <c:v>274764.6705729168</c:v>
                </c:pt>
                <c:pt idx="19">
                  <c:v>307429.1236979168</c:v>
                </c:pt>
                <c:pt idx="20">
                  <c:v>340093.5768229169</c:v>
                </c:pt>
                <c:pt idx="21">
                  <c:v>372758.029947917</c:v>
                </c:pt>
                <c:pt idx="22">
                  <c:v>405422.4830729168</c:v>
                </c:pt>
                <c:pt idx="23">
                  <c:v>438086.9361979168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668944"/>
        <c:axId val="-2116665840"/>
      </c:lineChart>
      <c:catAx>
        <c:axId val="-2116668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6665840"/>
        <c:crosses val="autoZero"/>
        <c:auto val="1"/>
        <c:lblAlgn val="ctr"/>
        <c:lblOffset val="100"/>
        <c:noMultiLvlLbl val="0"/>
      </c:catAx>
      <c:valAx>
        <c:axId val="-211666584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6668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Ramp'!$A$114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Ramp'!$B$112:$Y$112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Ramp'!$B$114:$Y$114</c:f>
              <c:numCache>
                <c:formatCode>_("$"* #,##0_);_("$"* \(#,##0\);_("$"* "-"??_);_(@_)</c:formatCode>
                <c:ptCount val="24"/>
                <c:pt idx="0">
                  <c:v>-23728.22048611111</c:v>
                </c:pt>
                <c:pt idx="1">
                  <c:v>-70799.15190972221</c:v>
                </c:pt>
                <c:pt idx="2">
                  <c:v>-143391.390625</c:v>
                </c:pt>
                <c:pt idx="3">
                  <c:v>-245808.0099826389</c:v>
                </c:pt>
                <c:pt idx="4">
                  <c:v>-373568.788921441</c:v>
                </c:pt>
                <c:pt idx="5">
                  <c:v>-522305.5119067382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-1.05231095806553E6</c:v>
                </c:pt>
                <c:pt idx="9">
                  <c:v>-1.2434128654507E6</c:v>
                </c:pt>
                <c:pt idx="10">
                  <c:v>-1.43523413094551E6</c:v>
                </c:pt>
                <c:pt idx="11">
                  <c:v>-1.62402215905208E6</c:v>
                </c:pt>
                <c:pt idx="12">
                  <c:v>-1.80611816915998E6</c:v>
                </c:pt>
                <c:pt idx="13">
                  <c:v>-1.97795485017404E6</c:v>
                </c:pt>
                <c:pt idx="14">
                  <c:v>-2.13605407377646E6</c:v>
                </c:pt>
                <c:pt idx="15">
                  <c:v>-2.27702466485739E6</c:v>
                </c:pt>
                <c:pt idx="16">
                  <c:v>-2.39756022768474E6</c:v>
                </c:pt>
                <c:pt idx="17">
                  <c:v>-2.49443702641971E6</c:v>
                </c:pt>
                <c:pt idx="18">
                  <c:v>-2.56451191861946E6</c:v>
                </c:pt>
                <c:pt idx="19">
                  <c:v>-2.60472034040223E6</c:v>
                </c:pt>
                <c:pt idx="20">
                  <c:v>-2.61207434198332E6</c:v>
                </c:pt>
                <c:pt idx="21">
                  <c:v>-2.58366067232263E6</c:v>
                </c:pt>
                <c:pt idx="22">
                  <c:v>-2.51663891165606E6</c:v>
                </c:pt>
                <c:pt idx="23">
                  <c:v>-2.40823965071361E6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5252256"/>
        <c:axId val="-2135249152"/>
      </c:lineChart>
      <c:catAx>
        <c:axId val="-213525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5249152"/>
        <c:crosses val="autoZero"/>
        <c:auto val="1"/>
        <c:lblAlgn val="ctr"/>
        <c:lblOffset val="100"/>
        <c:noMultiLvlLbl val="0"/>
      </c:catAx>
      <c:valAx>
        <c:axId val="-213524915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35252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Cashflow comparison -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Comparison'!$A$141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Comparison'!$B$141:$AK$141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-47065.02864583334</c:v>
                </c:pt>
                <c:pt idx="2">
                  <c:v>-72555.27256944444</c:v>
                </c:pt>
                <c:pt idx="3">
                  <c:v>-102285.4162868924</c:v>
                </c:pt>
                <c:pt idx="4">
                  <c:v>-127415.5163241916</c:v>
                </c:pt>
                <c:pt idx="5">
                  <c:v>-148003.0732273441</c:v>
                </c:pt>
                <c:pt idx="6">
                  <c:v>-164104.8687855265</c:v>
                </c:pt>
                <c:pt idx="7">
                  <c:v>-175776.9750155512</c:v>
                </c:pt>
                <c:pt idx="8">
                  <c:v>-183074.76303402</c:v>
                </c:pt>
                <c:pt idx="9">
                  <c:v>-186052.9118185774</c:v>
                </c:pt>
                <c:pt idx="10">
                  <c:v>-184765.4168596472</c:v>
                </c:pt>
                <c:pt idx="11">
                  <c:v>-179265.5987040232</c:v>
                </c:pt>
                <c:pt idx="12">
                  <c:v>-169606.1113916638</c:v>
                </c:pt>
                <c:pt idx="13">
                  <c:v>-155838.9507870284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</c:v>
                </c:pt>
                <c:pt idx="17">
                  <c:v>-60710.91444602795</c:v>
                </c:pt>
                <c:pt idx="18">
                  <c:v>-27162.8593848102</c:v>
                </c:pt>
                <c:pt idx="19">
                  <c:v>10194.26187182276</c:v>
                </c:pt>
                <c:pt idx="20">
                  <c:v>51312.83599642885</c:v>
                </c:pt>
                <c:pt idx="21">
                  <c:v>96145.84482815733</c:v>
                </c:pt>
                <c:pt idx="22">
                  <c:v>144646.8579331698</c:v>
                </c:pt>
                <c:pt idx="23">
                  <c:v>196770.0252580505</c:v>
                </c:pt>
                <c:pt idx="24">
                  <c:v>252470.0698750505</c:v>
                </c:pt>
                <c:pt idx="25">
                  <c:v>311702.2808180189</c:v>
                </c:pt>
                <c:pt idx="26">
                  <c:v>374422.5060078803</c:v>
                </c:pt>
                <c:pt idx="27">
                  <c:v>440587.1452665494</c:v>
                </c:pt>
                <c:pt idx="28">
                  <c:v>510153.1434181658</c:v>
                </c:pt>
                <c:pt idx="29">
                  <c:v>583077.9834765673</c:v>
                </c:pt>
                <c:pt idx="30">
                  <c:v>659319.679917919</c:v>
                </c:pt>
                <c:pt idx="31">
                  <c:v>738836.7720374351</c:v>
                </c:pt>
                <c:pt idx="32">
                  <c:v>821588.3173891373</c:v>
                </c:pt>
                <c:pt idx="33">
                  <c:v>907533.885307624</c:v>
                </c:pt>
                <c:pt idx="34">
                  <c:v>996633.55051081</c:v>
                </c:pt>
                <c:pt idx="35">
                  <c:v>1.08884788678264E6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Comparison'!$A$221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Comparison'!$B$221:$AK$221</c:f>
              <c:numCache>
                <c:formatCode>_("$"* #,##0_);_("$"* \(#,##0\);_("$"* "-"??_);_(@_)</c:formatCode>
                <c:ptCount val="36"/>
                <c:pt idx="0">
                  <c:v>-6433.554687499998</c:v>
                </c:pt>
                <c:pt idx="1">
                  <c:v>11685.93619791667</c:v>
                </c:pt>
                <c:pt idx="2">
                  <c:v>46463.53906250001</c:v>
                </c:pt>
                <c:pt idx="3">
                  <c:v>98681.11979166669</c:v>
                </c:pt>
                <c:pt idx="4">
                  <c:v>155347.7864583333</c:v>
                </c:pt>
                <c:pt idx="5">
                  <c:v>212014.453125</c:v>
                </c:pt>
                <c:pt idx="6">
                  <c:v>268681.1197916666</c:v>
                </c:pt>
                <c:pt idx="7">
                  <c:v>325347.7864583333</c:v>
                </c:pt>
                <c:pt idx="8">
                  <c:v>382014.4531249999</c:v>
                </c:pt>
                <c:pt idx="9">
                  <c:v>438681.1197916666</c:v>
                </c:pt>
                <c:pt idx="10">
                  <c:v>495347.7864583333</c:v>
                </c:pt>
                <c:pt idx="11">
                  <c:v>552014.453125</c:v>
                </c:pt>
                <c:pt idx="12">
                  <c:v>609531.1197916666</c:v>
                </c:pt>
                <c:pt idx="13">
                  <c:v>669002.7864583333</c:v>
                </c:pt>
                <c:pt idx="14">
                  <c:v>731279.453125</c:v>
                </c:pt>
                <c:pt idx="15">
                  <c:v>796446.1197916666</c:v>
                </c:pt>
                <c:pt idx="16">
                  <c:v>861612.7864583333</c:v>
                </c:pt>
                <c:pt idx="17">
                  <c:v>926779.453125</c:v>
                </c:pt>
                <c:pt idx="18">
                  <c:v>991946.1197916666</c:v>
                </c:pt>
                <c:pt idx="19">
                  <c:v>1.05711278645833E6</c:v>
                </c:pt>
                <c:pt idx="20">
                  <c:v>1.122279453125E6</c:v>
                </c:pt>
                <c:pt idx="21">
                  <c:v>1.18744611979167E6</c:v>
                </c:pt>
                <c:pt idx="22">
                  <c:v>1.25261278645833E6</c:v>
                </c:pt>
                <c:pt idx="23">
                  <c:v>1.317779453125E6</c:v>
                </c:pt>
                <c:pt idx="24">
                  <c:v>1.38307361979167E6</c:v>
                </c:pt>
                <c:pt idx="25">
                  <c:v>1.44866103645833E6</c:v>
                </c:pt>
                <c:pt idx="26">
                  <c:v>1.514669203125E6</c:v>
                </c:pt>
                <c:pt idx="27">
                  <c:v>1.58111086979167E6</c:v>
                </c:pt>
                <c:pt idx="28">
                  <c:v>1.64755253645833E6</c:v>
                </c:pt>
                <c:pt idx="29">
                  <c:v>1.713994203125E6</c:v>
                </c:pt>
                <c:pt idx="30">
                  <c:v>1.78043586979167E6</c:v>
                </c:pt>
                <c:pt idx="31">
                  <c:v>1.84687753645833E6</c:v>
                </c:pt>
                <c:pt idx="32">
                  <c:v>1.913319203125E6</c:v>
                </c:pt>
                <c:pt idx="33">
                  <c:v>1.97976086979167E6</c:v>
                </c:pt>
                <c:pt idx="34">
                  <c:v>2.04620253645833E6</c:v>
                </c:pt>
                <c:pt idx="35">
                  <c:v>2.112644203125E6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627904"/>
        <c:axId val="-2116624704"/>
      </c:lineChart>
      <c:catAx>
        <c:axId val="-2116627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16624704"/>
        <c:crosses val="autoZero"/>
        <c:auto val="1"/>
        <c:lblAlgn val="ctr"/>
        <c:lblOffset val="100"/>
        <c:noMultiLvlLbl val="0"/>
      </c:catAx>
      <c:valAx>
        <c:axId val="-2116624704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2116627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Comparison'!$A$6</c:f>
              <c:strCache>
                <c:ptCount val="1"/>
                <c:pt idx="0">
                  <c:v>Churn 1.25%</c:v>
                </c:pt>
              </c:strCache>
            </c:strRef>
          </c:tx>
          <c:marker>
            <c:symbol val="none"/>
          </c:marker>
          <c:cat>
            <c:strRef>
              <c:f>'Churn Rate Comparison'!$B$5:$AK$5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Comparison'!$B$6:$AK$6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-47065.02864583334</c:v>
                </c:pt>
                <c:pt idx="2">
                  <c:v>-72555.27256944444</c:v>
                </c:pt>
                <c:pt idx="3">
                  <c:v>-102285.4162868924</c:v>
                </c:pt>
                <c:pt idx="4">
                  <c:v>-127415.5163241916</c:v>
                </c:pt>
                <c:pt idx="5">
                  <c:v>-148003.0732273441</c:v>
                </c:pt>
                <c:pt idx="6">
                  <c:v>-164104.8687855265</c:v>
                </c:pt>
                <c:pt idx="7">
                  <c:v>-175776.9750155512</c:v>
                </c:pt>
                <c:pt idx="8">
                  <c:v>-183074.76303402</c:v>
                </c:pt>
                <c:pt idx="9">
                  <c:v>-186052.9118185774</c:v>
                </c:pt>
                <c:pt idx="10">
                  <c:v>-184765.4168596472</c:v>
                </c:pt>
                <c:pt idx="11">
                  <c:v>-179265.5987040232</c:v>
                </c:pt>
                <c:pt idx="12">
                  <c:v>-169606.1113916638</c:v>
                </c:pt>
                <c:pt idx="13">
                  <c:v>-155838.9507870284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</c:v>
                </c:pt>
                <c:pt idx="17">
                  <c:v>-60710.91444602795</c:v>
                </c:pt>
                <c:pt idx="18">
                  <c:v>-27162.8593848102</c:v>
                </c:pt>
                <c:pt idx="19">
                  <c:v>10194.26187182276</c:v>
                </c:pt>
                <c:pt idx="20">
                  <c:v>51312.83599642885</c:v>
                </c:pt>
                <c:pt idx="21">
                  <c:v>96145.84482815733</c:v>
                </c:pt>
                <c:pt idx="22">
                  <c:v>144646.8579331698</c:v>
                </c:pt>
                <c:pt idx="23">
                  <c:v>196770.0252580505</c:v>
                </c:pt>
                <c:pt idx="24">
                  <c:v>252470.0698750505</c:v>
                </c:pt>
                <c:pt idx="25">
                  <c:v>311702.2808180189</c:v>
                </c:pt>
                <c:pt idx="26">
                  <c:v>374422.5060078803</c:v>
                </c:pt>
                <c:pt idx="27">
                  <c:v>440587.1452665494</c:v>
                </c:pt>
                <c:pt idx="28">
                  <c:v>510153.1434181658</c:v>
                </c:pt>
                <c:pt idx="29">
                  <c:v>583077.9834765673</c:v>
                </c:pt>
                <c:pt idx="30">
                  <c:v>659319.679917919</c:v>
                </c:pt>
                <c:pt idx="31">
                  <c:v>738836.7720374351</c:v>
                </c:pt>
                <c:pt idx="32">
                  <c:v>821588.3173891373</c:v>
                </c:pt>
                <c:pt idx="33">
                  <c:v>907533.885307624</c:v>
                </c:pt>
                <c:pt idx="34">
                  <c:v>996633.55051081</c:v>
                </c:pt>
                <c:pt idx="35">
                  <c:v>1.08884788678264E6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Comparison'!$A$7</c:f>
              <c:strCache>
                <c:ptCount val="1"/>
                <c:pt idx="0">
                  <c:v>Churn 2.5%</c:v>
                </c:pt>
              </c:strCache>
            </c:strRef>
          </c:tx>
          <c:marker>
            <c:symbol val="none"/>
          </c:marker>
          <c:cat>
            <c:strRef>
              <c:f>'Churn Rate Comparison'!$B$5:$AK$5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Comparison'!$B$7:$AK$7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-47070.93142361111</c:v>
                </c:pt>
                <c:pt idx="2">
                  <c:v>-72592.23871527777</c:v>
                </c:pt>
                <c:pt idx="3">
                  <c:v>-102416.6193576389</c:v>
                </c:pt>
                <c:pt idx="4">
                  <c:v>-127760.7789388021</c:v>
                </c:pt>
                <c:pt idx="5">
                  <c:v>-148736.7229852973</c:v>
                </c:pt>
                <c:pt idx="6">
                  <c:v>-165453.6568854912</c:v>
                </c:pt>
                <c:pt idx="7">
                  <c:v>-178018.0558930414</c:v>
                </c:pt>
                <c:pt idx="8">
                  <c:v>-186533.733380264</c:v>
                </c:pt>
                <c:pt idx="9">
                  <c:v>-191101.9073851672</c:v>
                </c:pt>
                <c:pt idx="10">
                  <c:v>-191821.2654948088</c:v>
                </c:pt>
                <c:pt idx="11">
                  <c:v>-188788.0281065705</c:v>
                </c:pt>
                <c:pt idx="12">
                  <c:v>-182096.0101078994</c:v>
                </c:pt>
                <c:pt idx="13">
                  <c:v>-171836.681014056</c:v>
                </c:pt>
                <c:pt idx="14">
                  <c:v>-158099.2236024198</c:v>
                </c:pt>
                <c:pt idx="15">
                  <c:v>-140970.5910809358</c:v>
                </c:pt>
                <c:pt idx="16">
                  <c:v>-120535.56282735</c:v>
                </c:pt>
                <c:pt idx="17">
                  <c:v>-96876.7987349648</c:v>
                </c:pt>
                <c:pt idx="18">
                  <c:v>-70074.89219975041</c:v>
                </c:pt>
                <c:pt idx="19">
                  <c:v>-40208.42178277753</c:v>
                </c:pt>
                <c:pt idx="20">
                  <c:v>-7354.001581089803</c:v>
                </c:pt>
                <c:pt idx="21">
                  <c:v>28413.6696606942</c:v>
                </c:pt>
                <c:pt idx="22">
                  <c:v>67021.76066657261</c:v>
                </c:pt>
                <c:pt idx="23">
                  <c:v>108399.260942443</c:v>
                </c:pt>
                <c:pt idx="24">
                  <c:v>152476.9352565556</c:v>
                </c:pt>
                <c:pt idx="25">
                  <c:v>199187.2792579542</c:v>
                </c:pt>
                <c:pt idx="26">
                  <c:v>248464.4762044566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</c:v>
                </c:pt>
                <c:pt idx="30">
                  <c:v>469982.1915755277</c:v>
                </c:pt>
                <c:pt idx="31">
                  <c:v>531162.5734397855</c:v>
                </c:pt>
                <c:pt idx="32">
                  <c:v>594548.0573025756</c:v>
                </c:pt>
                <c:pt idx="33">
                  <c:v>660083.5156139345</c:v>
                </c:pt>
                <c:pt idx="34">
                  <c:v>727715.1990126483</c:v>
                </c:pt>
                <c:pt idx="35">
                  <c:v>797390.7018715338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586800"/>
        <c:axId val="-2116583600"/>
      </c:lineChart>
      <c:catAx>
        <c:axId val="-211658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6583600"/>
        <c:crosses val="autoZero"/>
        <c:auto val="1"/>
        <c:lblAlgn val="ctr"/>
        <c:lblOffset val="100"/>
        <c:noMultiLvlLbl val="0"/>
      </c:catAx>
      <c:valAx>
        <c:axId val="-211658360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6586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Comparison'!$A$11</c:f>
              <c:strCache>
                <c:ptCount val="1"/>
                <c:pt idx="0">
                  <c:v>Churn 1.25%</c:v>
                </c:pt>
              </c:strCache>
            </c:strRef>
          </c:tx>
          <c:marker>
            <c:symbol val="none"/>
          </c:marker>
          <c:cat>
            <c:strRef>
              <c:f>'Churn Rate Comparison'!$B$10:$AK$10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Comparison'!$B$11:$AK$11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-70793.24913194445</c:v>
                </c:pt>
                <c:pt idx="2">
                  <c:v>-143348.5217013889</c:v>
                </c:pt>
                <c:pt idx="3">
                  <c:v>-245633.9379882812</c:v>
                </c:pt>
                <c:pt idx="4">
                  <c:v>-373049.4543124728</c:v>
                </c:pt>
                <c:pt idx="5">
                  <c:v>-521052.5275398168</c:v>
                </c:pt>
                <c:pt idx="6">
                  <c:v>-685157.3963253435</c:v>
                </c:pt>
                <c:pt idx="7">
                  <c:v>-860934.3713408946</c:v>
                </c:pt>
                <c:pt idx="8">
                  <c:v>-1.04400913437491E6</c:v>
                </c:pt>
                <c:pt idx="9">
                  <c:v>-1.23006204619349E6</c:v>
                </c:pt>
                <c:pt idx="10">
                  <c:v>-1.41482746305314E6</c:v>
                </c:pt>
                <c:pt idx="11">
                  <c:v>-1.59409306175716E6</c:v>
                </c:pt>
                <c:pt idx="12">
                  <c:v>-1.76369917314883E6</c:v>
                </c:pt>
                <c:pt idx="13">
                  <c:v>-1.91953812393585E6</c:v>
                </c:pt>
                <c:pt idx="14">
                  <c:v>-2.05755358674213E6</c:v>
                </c:pt>
                <c:pt idx="15">
                  <c:v>-2.17373993828372E6</c:v>
                </c:pt>
                <c:pt idx="16">
                  <c:v>-2.26414162556776E6</c:v>
                </c:pt>
                <c:pt idx="17">
                  <c:v>-2.32485254001379E6</c:v>
                </c:pt>
                <c:pt idx="18">
                  <c:v>-2.3520153993986E6</c:v>
                </c:pt>
                <c:pt idx="19">
                  <c:v>-2.34182113752677E6</c:v>
                </c:pt>
                <c:pt idx="20">
                  <c:v>-2.29050830153034E6</c:v>
                </c:pt>
                <c:pt idx="21">
                  <c:v>-2.19436245670218E6</c:v>
                </c:pt>
                <c:pt idx="22">
                  <c:v>-2.04971559876901E6</c:v>
                </c:pt>
                <c:pt idx="23">
                  <c:v>-1.85294557351097E6</c:v>
                </c:pt>
                <c:pt idx="24">
                  <c:v>-1.60047550363591E6</c:v>
                </c:pt>
                <c:pt idx="25">
                  <c:v>-1.28877322281789E6</c:v>
                </c:pt>
                <c:pt idx="26">
                  <c:v>-914350.7168100141</c:v>
                </c:pt>
                <c:pt idx="27">
                  <c:v>-473763.5715434644</c:v>
                </c:pt>
                <c:pt idx="28">
                  <c:v>36389.57187470049</c:v>
                </c:pt>
                <c:pt idx="29">
                  <c:v>619467.5553512648</c:v>
                </c:pt>
                <c:pt idx="30">
                  <c:v>1.27878723526919E6</c:v>
                </c:pt>
                <c:pt idx="31">
                  <c:v>2.01762400730662E6</c:v>
                </c:pt>
                <c:pt idx="32">
                  <c:v>2.83921232469576E6</c:v>
                </c:pt>
                <c:pt idx="33">
                  <c:v>3.74674621000339E6</c:v>
                </c:pt>
                <c:pt idx="34">
                  <c:v>4.7433797605142E6</c:v>
                </c:pt>
                <c:pt idx="35">
                  <c:v>5.83222764729683E6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Comparison'!$A$12</c:f>
              <c:strCache>
                <c:ptCount val="1"/>
                <c:pt idx="0">
                  <c:v>Churn 2.5%</c:v>
                </c:pt>
              </c:strCache>
            </c:strRef>
          </c:tx>
          <c:marker>
            <c:symbol val="none"/>
          </c:marker>
          <c:cat>
            <c:strRef>
              <c:f>'Churn Rate Comparison'!$B$10:$AK$10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Comparison'!$B$12:$AK$12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-70799.15190972221</c:v>
                </c:pt>
                <c:pt idx="2">
                  <c:v>-143391.390625</c:v>
                </c:pt>
                <c:pt idx="3">
                  <c:v>-245808.0099826389</c:v>
                </c:pt>
                <c:pt idx="4">
                  <c:v>-373568.788921441</c:v>
                </c:pt>
                <c:pt idx="5">
                  <c:v>-522305.5119067382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-1.05231095806553E6</c:v>
                </c:pt>
                <c:pt idx="9">
                  <c:v>-1.2434128654507E6</c:v>
                </c:pt>
                <c:pt idx="10">
                  <c:v>-1.43523413094551E6</c:v>
                </c:pt>
                <c:pt idx="11">
                  <c:v>-1.62402215905208E6</c:v>
                </c:pt>
                <c:pt idx="12">
                  <c:v>-1.80611816915998E6</c:v>
                </c:pt>
                <c:pt idx="13">
                  <c:v>-1.97795485017404E6</c:v>
                </c:pt>
                <c:pt idx="14">
                  <c:v>-2.13605407377646E6</c:v>
                </c:pt>
                <c:pt idx="15">
                  <c:v>-2.27702466485739E6</c:v>
                </c:pt>
                <c:pt idx="16">
                  <c:v>-2.39756022768474E6</c:v>
                </c:pt>
                <c:pt idx="17">
                  <c:v>-2.49443702641971E6</c:v>
                </c:pt>
                <c:pt idx="18">
                  <c:v>-2.56451191861946E6</c:v>
                </c:pt>
                <c:pt idx="19">
                  <c:v>-2.60472034040223E6</c:v>
                </c:pt>
                <c:pt idx="20">
                  <c:v>-2.61207434198332E6</c:v>
                </c:pt>
                <c:pt idx="21">
                  <c:v>-2.58366067232263E6</c:v>
                </c:pt>
                <c:pt idx="22">
                  <c:v>-2.51663891165606E6</c:v>
                </c:pt>
                <c:pt idx="23">
                  <c:v>-2.40823965071361E6</c:v>
                </c:pt>
                <c:pt idx="24">
                  <c:v>-2.25576271545706E6</c:v>
                </c:pt>
                <c:pt idx="25">
                  <c:v>-2.0565754361991E6</c:v>
                </c:pt>
                <c:pt idx="26">
                  <c:v>-1.80811095999465E6</c:v>
                </c:pt>
                <c:pt idx="27">
                  <c:v>-1.50786660522221E6</c:v>
                </c:pt>
                <c:pt idx="28">
                  <c:v>-1.15340225730085E6</c:v>
                </c:pt>
                <c:pt idx="29">
                  <c:v>-742338.804514166</c:v>
                </c:pt>
                <c:pt idx="30">
                  <c:v>-272356.6129386388</c:v>
                </c:pt>
                <c:pt idx="31">
                  <c:v>258805.9605011456</c:v>
                </c:pt>
                <c:pt idx="32">
                  <c:v>853354.017803721</c:v>
                </c:pt>
                <c:pt idx="33">
                  <c:v>1.51343753341765E6</c:v>
                </c:pt>
                <c:pt idx="34">
                  <c:v>2.2411527324303E6</c:v>
                </c:pt>
                <c:pt idx="35">
                  <c:v>3.03854343430183E6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549008"/>
        <c:axId val="-2116545808"/>
      </c:lineChart>
      <c:catAx>
        <c:axId val="-2116549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6545808"/>
        <c:crosses val="autoZero"/>
        <c:auto val="1"/>
        <c:lblAlgn val="ctr"/>
        <c:lblOffset val="100"/>
        <c:noMultiLvlLbl val="0"/>
      </c:catAx>
      <c:valAx>
        <c:axId val="-211654580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6549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Ramp'!$A$99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'Sales Ramp'!$B$97:$Y$97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Ramp'!$B$99:$Y$99</c:f>
              <c:numCache>
                <c:formatCode>_("$"* #,##0_);_("$"* \(#,##0\);_("$"* "-"??_);_(@_)</c:formatCode>
                <c:ptCount val="24"/>
                <c:pt idx="0">
                  <c:v>590.2777777777778</c:v>
                </c:pt>
                <c:pt idx="1">
                  <c:v>3113.715277777778</c:v>
                </c:pt>
                <c:pt idx="2">
                  <c:v>9469.900173611113</c:v>
                </c:pt>
                <c:pt idx="3">
                  <c:v>21569.9582248264</c:v>
                </c:pt>
                <c:pt idx="4">
                  <c:v>39270.29260253906</c:v>
                </c:pt>
                <c:pt idx="5">
                  <c:v>62430.89639858669</c:v>
                </c:pt>
                <c:pt idx="6">
                  <c:v>90915.26287751092</c:v>
                </c:pt>
                <c:pt idx="7">
                  <c:v>124590.2979722398</c:v>
                </c:pt>
                <c:pt idx="8">
                  <c:v>163326.2349673783</c:v>
                </c:pt>
                <c:pt idx="9">
                  <c:v>206996.551315416</c:v>
                </c:pt>
                <c:pt idx="10">
                  <c:v>255477.8875325306</c:v>
                </c:pt>
                <c:pt idx="11">
                  <c:v>308649.9681219951</c:v>
                </c:pt>
                <c:pt idx="12">
                  <c:v>366395.5244745008</c:v>
                </c:pt>
                <c:pt idx="13">
                  <c:v>428600.2196959715</c:v>
                </c:pt>
                <c:pt idx="14">
                  <c:v>495152.5753146834</c:v>
                </c:pt>
                <c:pt idx="15">
                  <c:v>565943.8998207051</c:v>
                </c:pt>
                <c:pt idx="16">
                  <c:v>640868.2189918541</c:v>
                </c:pt>
                <c:pt idx="17">
                  <c:v>719822.2079615023</c:v>
                </c:pt>
                <c:pt idx="18">
                  <c:v>802705.124984687</c:v>
                </c:pt>
                <c:pt idx="19">
                  <c:v>889418.7468600698</c:v>
                </c:pt>
                <c:pt idx="20">
                  <c:v>979867.3059663458</c:v>
                </c:pt>
                <c:pt idx="21">
                  <c:v>1.07395742887274E6</c:v>
                </c:pt>
                <c:pt idx="22">
                  <c:v>1.17159807648426E6</c:v>
                </c:pt>
                <c:pt idx="23">
                  <c:v>1.27270048568326E6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497216"/>
        <c:axId val="-2117494288"/>
      </c:lineChart>
      <c:catAx>
        <c:axId val="-2117497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494288"/>
        <c:crosses val="autoZero"/>
        <c:auto val="1"/>
        <c:lblAlgn val="ctr"/>
        <c:lblOffset val="100"/>
        <c:noMultiLvlLbl val="0"/>
      </c:catAx>
      <c:valAx>
        <c:axId val="-211749428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7497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Growth in 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Ramp'!$A$102</c:f>
              <c:strCache>
                <c:ptCount val="1"/>
                <c:pt idx="0">
                  <c:v>Growth in MRR</c:v>
                </c:pt>
              </c:strCache>
            </c:strRef>
          </c:tx>
          <c:marker>
            <c:symbol val="none"/>
          </c:marker>
          <c:cat>
            <c:strRef>
              <c:f>'Sales Ramp'!$B$97:$Y$97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Ramp'!$B$102:$Y$102</c:f>
              <c:numCache>
                <c:formatCode>_("$"* #,##0_);_("$"* \(#,##0\);_("$"* "-"??_);_(@_)</c:formatCode>
                <c:ptCount val="24"/>
                <c:pt idx="0">
                  <c:v>590.2777777777778</c:v>
                </c:pt>
                <c:pt idx="1">
                  <c:v>2523.4375</c:v>
                </c:pt>
                <c:pt idx="2">
                  <c:v>6356.184895833335</c:v>
                </c:pt>
                <c:pt idx="3">
                  <c:v>12100.05805121528</c:v>
                </c:pt>
                <c:pt idx="4">
                  <c:v>17700.33437771267</c:v>
                </c:pt>
                <c:pt idx="5">
                  <c:v>23160.60379604763</c:v>
                </c:pt>
                <c:pt idx="6">
                  <c:v>28484.36647892422</c:v>
                </c:pt>
                <c:pt idx="7">
                  <c:v>33675.0350947289</c:v>
                </c:pt>
                <c:pt idx="8">
                  <c:v>38735.93699513844</c:v>
                </c:pt>
                <c:pt idx="9">
                  <c:v>43670.31634803777</c:v>
                </c:pt>
                <c:pt idx="10">
                  <c:v>48481.33621711458</c:v>
                </c:pt>
                <c:pt idx="11">
                  <c:v>53172.08058946448</c:v>
                </c:pt>
                <c:pt idx="12">
                  <c:v>57745.55635250569</c:v>
                </c:pt>
                <c:pt idx="13">
                  <c:v>62204.69522147079</c:v>
                </c:pt>
                <c:pt idx="14">
                  <c:v>66552.35561871185</c:v>
                </c:pt>
                <c:pt idx="15">
                  <c:v>70791.32450602174</c:v>
                </c:pt>
                <c:pt idx="16">
                  <c:v>74924.31917114893</c:v>
                </c:pt>
                <c:pt idx="17">
                  <c:v>78953.98896964814</c:v>
                </c:pt>
                <c:pt idx="18">
                  <c:v>82882.91702318471</c:v>
                </c:pt>
                <c:pt idx="19">
                  <c:v>86713.62187538284</c:v>
                </c:pt>
                <c:pt idx="20">
                  <c:v>90448.55910627602</c:v>
                </c:pt>
                <c:pt idx="21">
                  <c:v>94090.12290639686</c:v>
                </c:pt>
                <c:pt idx="22">
                  <c:v>97640.64761151467</c:v>
                </c:pt>
                <c:pt idx="23">
                  <c:v>101102.4091990045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460736"/>
        <c:axId val="-2117457632"/>
      </c:lineChart>
      <c:catAx>
        <c:axId val="-2117460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457632"/>
        <c:crosses val="autoZero"/>
        <c:auto val="1"/>
        <c:lblAlgn val="ctr"/>
        <c:lblOffset val="100"/>
        <c:noMultiLvlLbl val="0"/>
      </c:catAx>
      <c:valAx>
        <c:axId val="-211745763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7460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Ramp'!$A$114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Ramp'!$B$114:$AK$114</c:f>
              <c:numCache>
                <c:formatCode>_("$"* #,##0_);_("$"* \(#,##0\);_("$"* "-"??_);_(@_)</c:formatCode>
                <c:ptCount val="36"/>
                <c:pt idx="0">
                  <c:v>-23728.22048611111</c:v>
                </c:pt>
                <c:pt idx="1">
                  <c:v>-70799.15190972221</c:v>
                </c:pt>
                <c:pt idx="2">
                  <c:v>-143391.390625</c:v>
                </c:pt>
                <c:pt idx="3">
                  <c:v>-245808.0099826389</c:v>
                </c:pt>
                <c:pt idx="4">
                  <c:v>-373568.788921441</c:v>
                </c:pt>
                <c:pt idx="5">
                  <c:v>-522305.5119067382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-1.05231095806553E6</c:v>
                </c:pt>
                <c:pt idx="9">
                  <c:v>-1.2434128654507E6</c:v>
                </c:pt>
                <c:pt idx="10">
                  <c:v>-1.43523413094551E6</c:v>
                </c:pt>
                <c:pt idx="11">
                  <c:v>-1.62402215905208E6</c:v>
                </c:pt>
                <c:pt idx="12">
                  <c:v>-1.80611816915998E6</c:v>
                </c:pt>
                <c:pt idx="13">
                  <c:v>-1.97795485017404E6</c:v>
                </c:pt>
                <c:pt idx="14">
                  <c:v>-2.13605407377646E6</c:v>
                </c:pt>
                <c:pt idx="15">
                  <c:v>-2.27702466485739E6</c:v>
                </c:pt>
                <c:pt idx="16">
                  <c:v>-2.39756022768474E6</c:v>
                </c:pt>
                <c:pt idx="17">
                  <c:v>-2.49443702641971E6</c:v>
                </c:pt>
                <c:pt idx="18">
                  <c:v>-2.56451191861946E6</c:v>
                </c:pt>
                <c:pt idx="19">
                  <c:v>-2.60472034040223E6</c:v>
                </c:pt>
                <c:pt idx="20">
                  <c:v>-2.61207434198332E6</c:v>
                </c:pt>
                <c:pt idx="21">
                  <c:v>-2.58366067232263E6</c:v>
                </c:pt>
                <c:pt idx="22">
                  <c:v>-2.51663891165606E6</c:v>
                </c:pt>
                <c:pt idx="23">
                  <c:v>-2.40823965071361E6</c:v>
                </c:pt>
                <c:pt idx="24">
                  <c:v>-2.25576271545706E6</c:v>
                </c:pt>
                <c:pt idx="25">
                  <c:v>-2.0565754361991E6</c:v>
                </c:pt>
                <c:pt idx="26">
                  <c:v>-1.80811095999465E6</c:v>
                </c:pt>
                <c:pt idx="27">
                  <c:v>-1.50786660522221E6</c:v>
                </c:pt>
                <c:pt idx="28">
                  <c:v>-1.15340225730085E6</c:v>
                </c:pt>
                <c:pt idx="29">
                  <c:v>-742338.804514166</c:v>
                </c:pt>
                <c:pt idx="30">
                  <c:v>-272356.6129386388</c:v>
                </c:pt>
                <c:pt idx="31">
                  <c:v>258805.9605011456</c:v>
                </c:pt>
                <c:pt idx="32">
                  <c:v>853354.017803721</c:v>
                </c:pt>
                <c:pt idx="33">
                  <c:v>1.51343753341765E6</c:v>
                </c:pt>
                <c:pt idx="34">
                  <c:v>2.2411527324303E6</c:v>
                </c:pt>
                <c:pt idx="35">
                  <c:v>3.03854343430183E6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430288"/>
        <c:axId val="-2117427088"/>
      </c:lineChart>
      <c:catAx>
        <c:axId val="-2117430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427088"/>
        <c:crosses val="autoZero"/>
        <c:auto val="1"/>
        <c:lblAlgn val="ctr"/>
        <c:lblOffset val="100"/>
        <c:noMultiLvlLbl val="0"/>
      </c:catAx>
      <c:valAx>
        <c:axId val="-211742708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7430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Ramp'!$A$164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Ramp'!$B$163:$Y$163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Ramp'!$B$164:$Y$164</c:f>
              <c:numCache>
                <c:formatCode>_("$"* #,##0_);_("$"* \(#,##0\);_("$"* "-"??_);_(@_)</c:formatCode>
                <c:ptCount val="24"/>
                <c:pt idx="0">
                  <c:v>-9266.888020833332</c:v>
                </c:pt>
                <c:pt idx="1">
                  <c:v>-3330.73046875</c:v>
                </c:pt>
                <c:pt idx="2">
                  <c:v>3396.872395833332</c:v>
                </c:pt>
                <c:pt idx="3">
                  <c:v>8581.119791666667</c:v>
                </c:pt>
                <c:pt idx="4">
                  <c:v>8581.119791666667</c:v>
                </c:pt>
                <c:pt idx="5">
                  <c:v>8581.119791666667</c:v>
                </c:pt>
                <c:pt idx="6">
                  <c:v>8581.119791666667</c:v>
                </c:pt>
                <c:pt idx="7">
                  <c:v>8581.119791666667</c:v>
                </c:pt>
                <c:pt idx="8">
                  <c:v>8581.119791666667</c:v>
                </c:pt>
                <c:pt idx="9">
                  <c:v>8581.119791666667</c:v>
                </c:pt>
                <c:pt idx="10">
                  <c:v>8581.119791666667</c:v>
                </c:pt>
                <c:pt idx="11">
                  <c:v>10564.453125</c:v>
                </c:pt>
                <c:pt idx="12">
                  <c:v>15126.11979166667</c:v>
                </c:pt>
                <c:pt idx="13">
                  <c:v>21671.11979166667</c:v>
                </c:pt>
                <c:pt idx="14">
                  <c:v>28414.453125</c:v>
                </c:pt>
                <c:pt idx="15">
                  <c:v>28414.453125</c:v>
                </c:pt>
                <c:pt idx="16">
                  <c:v>28414.453125</c:v>
                </c:pt>
                <c:pt idx="17">
                  <c:v>28414.453125</c:v>
                </c:pt>
                <c:pt idx="18">
                  <c:v>28414.453125</c:v>
                </c:pt>
                <c:pt idx="19">
                  <c:v>28414.453125</c:v>
                </c:pt>
                <c:pt idx="20">
                  <c:v>28414.453125</c:v>
                </c:pt>
                <c:pt idx="21">
                  <c:v>28414.453125</c:v>
                </c:pt>
                <c:pt idx="22">
                  <c:v>28414.453125</c:v>
                </c:pt>
                <c:pt idx="23">
                  <c:v>28414.453125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399008"/>
        <c:axId val="-2117395904"/>
      </c:lineChart>
      <c:catAx>
        <c:axId val="-2117399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395904"/>
        <c:crosses val="autoZero"/>
        <c:auto val="1"/>
        <c:lblAlgn val="ctr"/>
        <c:lblOffset val="100"/>
        <c:noMultiLvlLbl val="0"/>
      </c:catAx>
      <c:valAx>
        <c:axId val="-211739590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7399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Ramp'!$A$165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Ramp'!$B$163:$AK$163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Ramp'!$B$165:$Y$165</c:f>
              <c:numCache>
                <c:formatCode>_("$"* #,##0_);_("$"* \(#,##0\);_("$"* "-"??_);_(@_)</c:formatCode>
                <c:ptCount val="24"/>
                <c:pt idx="0">
                  <c:v>-9266.888020833332</c:v>
                </c:pt>
                <c:pt idx="1">
                  <c:v>-12597.61848958333</c:v>
                </c:pt>
                <c:pt idx="2">
                  <c:v>-9200.74609374999</c:v>
                </c:pt>
                <c:pt idx="3">
                  <c:v>-619.6263020833139</c:v>
                </c:pt>
                <c:pt idx="4">
                  <c:v>7961.493489583343</c:v>
                </c:pt>
                <c:pt idx="5">
                  <c:v>16542.61328125001</c:v>
                </c:pt>
                <c:pt idx="6">
                  <c:v>25123.73307291669</c:v>
                </c:pt>
                <c:pt idx="7">
                  <c:v>33704.85286458337</c:v>
                </c:pt>
                <c:pt idx="8">
                  <c:v>42285.97265625002</c:v>
                </c:pt>
                <c:pt idx="9">
                  <c:v>50867.09244791672</c:v>
                </c:pt>
                <c:pt idx="10">
                  <c:v>59448.2122395834</c:v>
                </c:pt>
                <c:pt idx="11">
                  <c:v>70012.66536458343</c:v>
                </c:pt>
                <c:pt idx="12">
                  <c:v>85138.78515625008</c:v>
                </c:pt>
                <c:pt idx="13">
                  <c:v>106809.9049479168</c:v>
                </c:pt>
                <c:pt idx="14">
                  <c:v>135224.3580729167</c:v>
                </c:pt>
                <c:pt idx="15">
                  <c:v>163638.8111979168</c:v>
                </c:pt>
                <c:pt idx="16">
                  <c:v>192053.2643229168</c:v>
                </c:pt>
                <c:pt idx="17">
                  <c:v>220467.7174479168</c:v>
                </c:pt>
                <c:pt idx="18">
                  <c:v>248882.1705729169</c:v>
                </c:pt>
                <c:pt idx="19">
                  <c:v>277296.6236979168</c:v>
                </c:pt>
                <c:pt idx="20">
                  <c:v>305711.0768229169</c:v>
                </c:pt>
                <c:pt idx="21">
                  <c:v>334125.529947917</c:v>
                </c:pt>
                <c:pt idx="22">
                  <c:v>362539.9830729168</c:v>
                </c:pt>
                <c:pt idx="23">
                  <c:v>390954.4361979168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369872"/>
        <c:axId val="-2117366672"/>
      </c:lineChart>
      <c:catAx>
        <c:axId val="-2117369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366672"/>
        <c:crosses val="autoZero"/>
        <c:auto val="1"/>
        <c:lblAlgn val="ctr"/>
        <c:lblOffset val="100"/>
        <c:noMultiLvlLbl val="0"/>
      </c:catAx>
      <c:valAx>
        <c:axId val="-211736667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2117369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4" Type="http://schemas.openxmlformats.org/officeDocument/2006/relationships/chart" Target="../charts/chart22.xml"/><Relationship Id="rId1" Type="http://schemas.openxmlformats.org/officeDocument/2006/relationships/chart" Target="../charts/chart19.xml"/><Relationship Id="rId2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9" Type="http://schemas.openxmlformats.org/officeDocument/2006/relationships/chart" Target="../charts/chart31.xml"/><Relationship Id="rId20" Type="http://schemas.openxmlformats.org/officeDocument/2006/relationships/chart" Target="../charts/chart42.xml"/><Relationship Id="rId10" Type="http://schemas.openxmlformats.org/officeDocument/2006/relationships/chart" Target="../charts/chart32.xml"/><Relationship Id="rId11" Type="http://schemas.openxmlformats.org/officeDocument/2006/relationships/chart" Target="../charts/chart33.xml"/><Relationship Id="rId12" Type="http://schemas.openxmlformats.org/officeDocument/2006/relationships/chart" Target="../charts/chart34.xml"/><Relationship Id="rId13" Type="http://schemas.openxmlformats.org/officeDocument/2006/relationships/chart" Target="../charts/chart35.xml"/><Relationship Id="rId14" Type="http://schemas.openxmlformats.org/officeDocument/2006/relationships/chart" Target="../charts/chart36.xml"/><Relationship Id="rId15" Type="http://schemas.openxmlformats.org/officeDocument/2006/relationships/chart" Target="../charts/chart37.xml"/><Relationship Id="rId16" Type="http://schemas.openxmlformats.org/officeDocument/2006/relationships/chart" Target="../charts/chart38.xml"/><Relationship Id="rId17" Type="http://schemas.openxmlformats.org/officeDocument/2006/relationships/chart" Target="../charts/chart39.xml"/><Relationship Id="rId18" Type="http://schemas.openxmlformats.org/officeDocument/2006/relationships/chart" Target="../charts/chart40.xml"/><Relationship Id="rId19" Type="http://schemas.openxmlformats.org/officeDocument/2006/relationships/chart" Target="../charts/chart41.xml"/><Relationship Id="rId1" Type="http://schemas.openxmlformats.org/officeDocument/2006/relationships/chart" Target="../charts/chart23.xml"/><Relationship Id="rId2" Type="http://schemas.openxmlformats.org/officeDocument/2006/relationships/chart" Target="../charts/chart24.xml"/><Relationship Id="rId3" Type="http://schemas.openxmlformats.org/officeDocument/2006/relationships/chart" Target="../charts/chart25.xml"/><Relationship Id="rId4" Type="http://schemas.openxmlformats.org/officeDocument/2006/relationships/chart" Target="../charts/chart26.xml"/><Relationship Id="rId5" Type="http://schemas.openxmlformats.org/officeDocument/2006/relationships/chart" Target="../charts/chart27.xml"/><Relationship Id="rId6" Type="http://schemas.openxmlformats.org/officeDocument/2006/relationships/chart" Target="../charts/chart28.xml"/><Relationship Id="rId7" Type="http://schemas.openxmlformats.org/officeDocument/2006/relationships/chart" Target="../charts/chart29.xml"/><Relationship Id="rId8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859632</xdr:colOff>
      <xdr:row>58</xdr:row>
      <xdr:rowOff>180974</xdr:rowOff>
    </xdr:from>
    <xdr:to>
      <xdr:col>19</xdr:col>
      <xdr:colOff>623889</xdr:colOff>
      <xdr:row>73</xdr:row>
      <xdr:rowOff>66674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704851</xdr:colOff>
      <xdr:row>58</xdr:row>
      <xdr:rowOff>173830</xdr:rowOff>
    </xdr:from>
    <xdr:to>
      <xdr:col>24</xdr:col>
      <xdr:colOff>435769</xdr:colOff>
      <xdr:row>73</xdr:row>
      <xdr:rowOff>59530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115</xdr:row>
      <xdr:rowOff>47625</xdr:rowOff>
    </xdr:from>
    <xdr:to>
      <xdr:col>4</xdr:col>
      <xdr:colOff>0</xdr:colOff>
      <xdr:row>129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109537</xdr:colOff>
      <xdr:row>115</xdr:row>
      <xdr:rowOff>85725</xdr:rowOff>
    </xdr:from>
    <xdr:to>
      <xdr:col>8</xdr:col>
      <xdr:colOff>647700</xdr:colOff>
      <xdr:row>129</xdr:row>
      <xdr:rowOff>161925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130</xdr:row>
      <xdr:rowOff>171450</xdr:rowOff>
    </xdr:from>
    <xdr:to>
      <xdr:col>4</xdr:col>
      <xdr:colOff>9525</xdr:colOff>
      <xdr:row>145</xdr:row>
      <xdr:rowOff>57150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109537</xdr:colOff>
      <xdr:row>131</xdr:row>
      <xdr:rowOff>19050</xdr:rowOff>
    </xdr:from>
    <xdr:to>
      <xdr:col>8</xdr:col>
      <xdr:colOff>695325</xdr:colOff>
      <xdr:row>145</xdr:row>
      <xdr:rowOff>95250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5953</xdr:colOff>
      <xdr:row>115</xdr:row>
      <xdr:rowOff>80962</xdr:rowOff>
    </xdr:from>
    <xdr:to>
      <xdr:col>14</xdr:col>
      <xdr:colOff>470296</xdr:colOff>
      <xdr:row>129</xdr:row>
      <xdr:rowOff>157162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77390</xdr:colOff>
      <xdr:row>166</xdr:row>
      <xdr:rowOff>9525</xdr:rowOff>
    </xdr:from>
    <xdr:to>
      <xdr:col>4</xdr:col>
      <xdr:colOff>565546</xdr:colOff>
      <xdr:row>180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696515</xdr:colOff>
      <xdr:row>165</xdr:row>
      <xdr:rowOff>188119</xdr:rowOff>
    </xdr:from>
    <xdr:to>
      <xdr:col>10</xdr:col>
      <xdr:colOff>351234</xdr:colOff>
      <xdr:row>180</xdr:row>
      <xdr:rowOff>73819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5953</xdr:colOff>
      <xdr:row>194</xdr:row>
      <xdr:rowOff>164307</xdr:rowOff>
    </xdr:from>
    <xdr:to>
      <xdr:col>4</xdr:col>
      <xdr:colOff>398859</xdr:colOff>
      <xdr:row>209</xdr:row>
      <xdr:rowOff>50007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541733</xdr:colOff>
      <xdr:row>194</xdr:row>
      <xdr:rowOff>176213</xdr:rowOff>
    </xdr:from>
    <xdr:to>
      <xdr:col>10</xdr:col>
      <xdr:colOff>77389</xdr:colOff>
      <xdr:row>209</xdr:row>
      <xdr:rowOff>61913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113109</xdr:colOff>
      <xdr:row>58</xdr:row>
      <xdr:rowOff>176213</xdr:rowOff>
    </xdr:from>
    <xdr:to>
      <xdr:col>9</xdr:col>
      <xdr:colOff>529827</xdr:colOff>
      <xdr:row>73</xdr:row>
      <xdr:rowOff>61913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77390</xdr:colOff>
      <xdr:row>58</xdr:row>
      <xdr:rowOff>176213</xdr:rowOff>
    </xdr:from>
    <xdr:to>
      <xdr:col>4</xdr:col>
      <xdr:colOff>65484</xdr:colOff>
      <xdr:row>73</xdr:row>
      <xdr:rowOff>61913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589359</xdr:colOff>
      <xdr:row>58</xdr:row>
      <xdr:rowOff>188119</xdr:rowOff>
    </xdr:from>
    <xdr:to>
      <xdr:col>14</xdr:col>
      <xdr:colOff>756047</xdr:colOff>
      <xdr:row>73</xdr:row>
      <xdr:rowOff>73819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589359</xdr:colOff>
      <xdr:row>165</xdr:row>
      <xdr:rowOff>188119</xdr:rowOff>
    </xdr:from>
    <xdr:to>
      <xdr:col>15</xdr:col>
      <xdr:colOff>756046</xdr:colOff>
      <xdr:row>180</xdr:row>
      <xdr:rowOff>73819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148828</xdr:colOff>
      <xdr:row>195</xdr:row>
      <xdr:rowOff>69056</xdr:rowOff>
    </xdr:from>
    <xdr:to>
      <xdr:col>21</xdr:col>
      <xdr:colOff>125015</xdr:colOff>
      <xdr:row>209</xdr:row>
      <xdr:rowOff>145256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851296</xdr:colOff>
      <xdr:row>166</xdr:row>
      <xdr:rowOff>9526</xdr:rowOff>
    </xdr:from>
    <xdr:to>
      <xdr:col>20</xdr:col>
      <xdr:colOff>875109</xdr:colOff>
      <xdr:row>180</xdr:row>
      <xdr:rowOff>85726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458390</xdr:colOff>
      <xdr:row>195</xdr:row>
      <xdr:rowOff>9526</xdr:rowOff>
    </xdr:from>
    <xdr:to>
      <xdr:col>15</xdr:col>
      <xdr:colOff>625077</xdr:colOff>
      <xdr:row>209</xdr:row>
      <xdr:rowOff>85726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66</xdr:row>
      <xdr:rowOff>0</xdr:rowOff>
    </xdr:from>
    <xdr:to>
      <xdr:col>5</xdr:col>
      <xdr:colOff>0</xdr:colOff>
      <xdr:row>80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226218</xdr:colOff>
      <xdr:row>66</xdr:row>
      <xdr:rowOff>0</xdr:rowOff>
    </xdr:from>
    <xdr:to>
      <xdr:col>10</xdr:col>
      <xdr:colOff>714375</xdr:colOff>
      <xdr:row>80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66</xdr:row>
      <xdr:rowOff>11906</xdr:rowOff>
    </xdr:from>
    <xdr:to>
      <xdr:col>16</xdr:col>
      <xdr:colOff>226219</xdr:colOff>
      <xdr:row>80</xdr:row>
      <xdr:rowOff>88106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369094</xdr:colOff>
      <xdr:row>66</xdr:row>
      <xdr:rowOff>0</xdr:rowOff>
    </xdr:from>
    <xdr:to>
      <xdr:col>21</xdr:col>
      <xdr:colOff>595313</xdr:colOff>
      <xdr:row>80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859632</xdr:colOff>
      <xdr:row>86</xdr:row>
      <xdr:rowOff>180974</xdr:rowOff>
    </xdr:from>
    <xdr:to>
      <xdr:col>19</xdr:col>
      <xdr:colOff>623889</xdr:colOff>
      <xdr:row>101</xdr:row>
      <xdr:rowOff>66674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704851</xdr:colOff>
      <xdr:row>86</xdr:row>
      <xdr:rowOff>173830</xdr:rowOff>
    </xdr:from>
    <xdr:to>
      <xdr:col>24</xdr:col>
      <xdr:colOff>435769</xdr:colOff>
      <xdr:row>101</xdr:row>
      <xdr:rowOff>59530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143</xdr:row>
      <xdr:rowOff>47625</xdr:rowOff>
    </xdr:from>
    <xdr:to>
      <xdr:col>4</xdr:col>
      <xdr:colOff>0</xdr:colOff>
      <xdr:row>157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109537</xdr:colOff>
      <xdr:row>143</xdr:row>
      <xdr:rowOff>85725</xdr:rowOff>
    </xdr:from>
    <xdr:to>
      <xdr:col>8</xdr:col>
      <xdr:colOff>647700</xdr:colOff>
      <xdr:row>157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158</xdr:row>
      <xdr:rowOff>171450</xdr:rowOff>
    </xdr:from>
    <xdr:to>
      <xdr:col>4</xdr:col>
      <xdr:colOff>9525</xdr:colOff>
      <xdr:row>173</xdr:row>
      <xdr:rowOff>57150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109537</xdr:colOff>
      <xdr:row>159</xdr:row>
      <xdr:rowOff>19050</xdr:rowOff>
    </xdr:from>
    <xdr:to>
      <xdr:col>8</xdr:col>
      <xdr:colOff>695325</xdr:colOff>
      <xdr:row>173</xdr:row>
      <xdr:rowOff>95250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5953</xdr:colOff>
      <xdr:row>143</xdr:row>
      <xdr:rowOff>80962</xdr:rowOff>
    </xdr:from>
    <xdr:to>
      <xdr:col>14</xdr:col>
      <xdr:colOff>470296</xdr:colOff>
      <xdr:row>157</xdr:row>
      <xdr:rowOff>157162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77390</xdr:colOff>
      <xdr:row>194</xdr:row>
      <xdr:rowOff>9525</xdr:rowOff>
    </xdr:from>
    <xdr:to>
      <xdr:col>4</xdr:col>
      <xdr:colOff>565546</xdr:colOff>
      <xdr:row>208</xdr:row>
      <xdr:rowOff>85725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696515</xdr:colOff>
      <xdr:row>193</xdr:row>
      <xdr:rowOff>188119</xdr:rowOff>
    </xdr:from>
    <xdr:to>
      <xdr:col>10</xdr:col>
      <xdr:colOff>351234</xdr:colOff>
      <xdr:row>208</xdr:row>
      <xdr:rowOff>73819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5953</xdr:colOff>
      <xdr:row>222</xdr:row>
      <xdr:rowOff>164307</xdr:rowOff>
    </xdr:from>
    <xdr:to>
      <xdr:col>4</xdr:col>
      <xdr:colOff>398859</xdr:colOff>
      <xdr:row>237</xdr:row>
      <xdr:rowOff>50007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541733</xdr:colOff>
      <xdr:row>222</xdr:row>
      <xdr:rowOff>176213</xdr:rowOff>
    </xdr:from>
    <xdr:to>
      <xdr:col>10</xdr:col>
      <xdr:colOff>77389</xdr:colOff>
      <xdr:row>237</xdr:row>
      <xdr:rowOff>61913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113109</xdr:colOff>
      <xdr:row>86</xdr:row>
      <xdr:rowOff>176213</xdr:rowOff>
    </xdr:from>
    <xdr:to>
      <xdr:col>9</xdr:col>
      <xdr:colOff>529827</xdr:colOff>
      <xdr:row>101</xdr:row>
      <xdr:rowOff>61913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77390</xdr:colOff>
      <xdr:row>86</xdr:row>
      <xdr:rowOff>176213</xdr:rowOff>
    </xdr:from>
    <xdr:to>
      <xdr:col>4</xdr:col>
      <xdr:colOff>65484</xdr:colOff>
      <xdr:row>101</xdr:row>
      <xdr:rowOff>61913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589359</xdr:colOff>
      <xdr:row>86</xdr:row>
      <xdr:rowOff>188119</xdr:rowOff>
    </xdr:from>
    <xdr:to>
      <xdr:col>14</xdr:col>
      <xdr:colOff>756047</xdr:colOff>
      <xdr:row>101</xdr:row>
      <xdr:rowOff>73819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589359</xdr:colOff>
      <xdr:row>193</xdr:row>
      <xdr:rowOff>188119</xdr:rowOff>
    </xdr:from>
    <xdr:to>
      <xdr:col>15</xdr:col>
      <xdr:colOff>756046</xdr:colOff>
      <xdr:row>208</xdr:row>
      <xdr:rowOff>73819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148828</xdr:colOff>
      <xdr:row>223</xdr:row>
      <xdr:rowOff>69056</xdr:rowOff>
    </xdr:from>
    <xdr:to>
      <xdr:col>21</xdr:col>
      <xdr:colOff>125015</xdr:colOff>
      <xdr:row>237</xdr:row>
      <xdr:rowOff>145256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851296</xdr:colOff>
      <xdr:row>194</xdr:row>
      <xdr:rowOff>9526</xdr:rowOff>
    </xdr:from>
    <xdr:to>
      <xdr:col>20</xdr:col>
      <xdr:colOff>875109</xdr:colOff>
      <xdr:row>208</xdr:row>
      <xdr:rowOff>85726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458390</xdr:colOff>
      <xdr:row>223</xdr:row>
      <xdr:rowOff>9526</xdr:rowOff>
    </xdr:from>
    <xdr:to>
      <xdr:col>15</xdr:col>
      <xdr:colOff>625077</xdr:colOff>
      <xdr:row>237</xdr:row>
      <xdr:rowOff>85726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11906</xdr:colOff>
      <xdr:row>13</xdr:row>
      <xdr:rowOff>161925</xdr:rowOff>
    </xdr:from>
    <xdr:to>
      <xdr:col>4</xdr:col>
      <xdr:colOff>0</xdr:colOff>
      <xdr:row>28</xdr:row>
      <xdr:rowOff>47625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381001</xdr:colOff>
      <xdr:row>14</xdr:row>
      <xdr:rowOff>0</xdr:rowOff>
    </xdr:from>
    <xdr:to>
      <xdr:col>9</xdr:col>
      <xdr:colOff>797719</xdr:colOff>
      <xdr:row>28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4"/>
  <sheetViews>
    <sheetView tabSelected="1" zoomScale="80" zoomScaleNormal="80" zoomScalePageLayoutView="80" workbookViewId="0">
      <selection activeCell="C16" sqref="C16"/>
    </sheetView>
  </sheetViews>
  <sheetFormatPr baseColWidth="10" defaultColWidth="8.83203125" defaultRowHeight="15" x14ac:dyDescent="0.2"/>
  <cols>
    <col min="1" max="1" width="33.33203125" customWidth="1"/>
    <col min="2" max="2" width="13" bestFit="1" customWidth="1"/>
    <col min="3" max="3" width="11.5" customWidth="1"/>
    <col min="4" max="4" width="11.33203125" customWidth="1"/>
    <col min="5" max="6" width="12.33203125" bestFit="1" customWidth="1"/>
    <col min="7" max="7" width="11.33203125" customWidth="1"/>
    <col min="8" max="10" width="13.1640625" customWidth="1"/>
    <col min="11" max="17" width="13.1640625" bestFit="1" customWidth="1"/>
    <col min="18" max="37" width="13.83203125" bestFit="1" customWidth="1"/>
  </cols>
  <sheetData>
    <row r="1" spans="1:12" ht="24" thickBot="1" x14ac:dyDescent="0.3">
      <c r="A1" s="23" t="s">
        <v>85</v>
      </c>
      <c r="B1" s="23"/>
      <c r="C1" s="23"/>
      <c r="D1" s="23"/>
      <c r="E1" s="23"/>
    </row>
    <row r="2" spans="1:12" ht="16" thickTop="1" x14ac:dyDescent="0.2">
      <c r="H2" s="24" t="s">
        <v>69</v>
      </c>
      <c r="I2" s="19"/>
      <c r="J2" t="s">
        <v>68</v>
      </c>
    </row>
    <row r="4" spans="1:12" ht="21" thickBot="1" x14ac:dyDescent="0.3">
      <c r="A4" s="1" t="s">
        <v>116</v>
      </c>
      <c r="B4" s="1"/>
      <c r="C4" s="1"/>
      <c r="D4" s="1"/>
      <c r="E4" s="1"/>
    </row>
    <row r="5" spans="1:12" ht="17" thickTop="1" thickBot="1" x14ac:dyDescent="0.25">
      <c r="A5" s="11" t="s">
        <v>37</v>
      </c>
      <c r="B5" s="11"/>
    </row>
    <row r="6" spans="1:12" x14ac:dyDescent="0.2">
      <c r="A6" t="s">
        <v>17</v>
      </c>
      <c r="B6" s="14">
        <v>50000</v>
      </c>
    </row>
    <row r="7" spans="1:12" x14ac:dyDescent="0.2">
      <c r="A7" t="s">
        <v>18</v>
      </c>
      <c r="B7" s="14">
        <v>55000</v>
      </c>
      <c r="C7" t="s">
        <v>19</v>
      </c>
    </row>
    <row r="8" spans="1:12" x14ac:dyDescent="0.2">
      <c r="A8" t="s">
        <v>56</v>
      </c>
      <c r="B8" s="20">
        <v>1</v>
      </c>
      <c r="C8" s="20">
        <v>0.7</v>
      </c>
      <c r="D8" s="20">
        <v>0.3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</row>
    <row r="9" spans="1:12" x14ac:dyDescent="0.2">
      <c r="A9" t="s">
        <v>15</v>
      </c>
      <c r="B9" s="20">
        <v>0.1</v>
      </c>
      <c r="C9" s="18">
        <v>0.33</v>
      </c>
      <c r="D9" s="18">
        <v>0.66</v>
      </c>
      <c r="E9" s="18">
        <v>1</v>
      </c>
      <c r="F9" s="18">
        <v>1</v>
      </c>
      <c r="G9" s="18">
        <v>1</v>
      </c>
      <c r="H9" s="18">
        <v>1</v>
      </c>
      <c r="I9" s="18">
        <v>1</v>
      </c>
      <c r="J9" s="18">
        <v>1</v>
      </c>
    </row>
    <row r="10" spans="1:12" x14ac:dyDescent="0.2">
      <c r="A10" t="s">
        <v>20</v>
      </c>
      <c r="B10" s="14">
        <v>30000</v>
      </c>
    </row>
    <row r="11" spans="1:12" x14ac:dyDescent="0.2">
      <c r="A11" t="s">
        <v>106</v>
      </c>
      <c r="B11" s="20">
        <v>0.15</v>
      </c>
      <c r="C11" t="s">
        <v>107</v>
      </c>
    </row>
    <row r="12" spans="1:12" x14ac:dyDescent="0.2">
      <c r="B12" s="34"/>
    </row>
    <row r="13" spans="1:12" ht="16" thickBot="1" x14ac:dyDescent="0.25">
      <c r="A13" s="11" t="s">
        <v>12</v>
      </c>
      <c r="B13" s="11"/>
    </row>
    <row r="14" spans="1:12" x14ac:dyDescent="0.2">
      <c r="A14" t="s">
        <v>136</v>
      </c>
      <c r="B14" s="13">
        <v>500000</v>
      </c>
      <c r="C14" t="s">
        <v>139</v>
      </c>
      <c r="D14" s="4"/>
    </row>
    <row r="15" spans="1:12" x14ac:dyDescent="0.2">
      <c r="A15" t="s">
        <v>137</v>
      </c>
      <c r="B15" s="6">
        <f>B14/12</f>
        <v>41666.666666666664</v>
      </c>
      <c r="C15" t="s">
        <v>141</v>
      </c>
    </row>
    <row r="16" spans="1:12" x14ac:dyDescent="0.2">
      <c r="A16" t="s">
        <v>138</v>
      </c>
      <c r="B16" s="6">
        <f>B15/12</f>
        <v>3472.2222222222222</v>
      </c>
      <c r="C16" t="s">
        <v>140</v>
      </c>
      <c r="H16" s="26" t="s">
        <v>89</v>
      </c>
      <c r="I16" s="26"/>
      <c r="J16" s="26"/>
      <c r="K16" s="26"/>
      <c r="L16" s="26"/>
    </row>
    <row r="17" spans="1:12" x14ac:dyDescent="0.2">
      <c r="B17" s="6"/>
      <c r="H17" s="18">
        <v>0.5</v>
      </c>
      <c r="I17" s="27" t="s">
        <v>86</v>
      </c>
      <c r="J17" s="27"/>
      <c r="K17" s="27"/>
      <c r="L17" s="27"/>
    </row>
    <row r="18" spans="1:12" ht="16" thickBot="1" x14ac:dyDescent="0.25">
      <c r="A18" s="11" t="s">
        <v>38</v>
      </c>
      <c r="B18" s="12"/>
      <c r="H18" s="37">
        <v>1.5</v>
      </c>
      <c r="I18" s="29" t="s">
        <v>92</v>
      </c>
      <c r="J18" s="27"/>
      <c r="K18" s="27"/>
      <c r="L18" s="27"/>
    </row>
    <row r="19" spans="1:12" x14ac:dyDescent="0.2">
      <c r="A19" t="s">
        <v>16</v>
      </c>
      <c r="B19" s="17">
        <v>2.5000000000000001E-2</v>
      </c>
      <c r="H19" s="42">
        <f>H18*(1-H17)</f>
        <v>0.75</v>
      </c>
      <c r="I19" s="27" t="s">
        <v>129</v>
      </c>
      <c r="J19" s="27"/>
      <c r="K19" s="27"/>
      <c r="L19" s="27"/>
    </row>
    <row r="20" spans="1:12" x14ac:dyDescent="0.2">
      <c r="A20" t="s">
        <v>26</v>
      </c>
      <c r="B20" s="17">
        <v>0.8</v>
      </c>
      <c r="H20" s="18">
        <v>0.03</v>
      </c>
      <c r="I20" s="29" t="s">
        <v>93</v>
      </c>
      <c r="J20" s="27"/>
      <c r="K20" s="27"/>
      <c r="L20" s="27"/>
    </row>
    <row r="21" spans="1:12" x14ac:dyDescent="0.2">
      <c r="B21" s="5"/>
      <c r="H21" s="18">
        <v>0.2</v>
      </c>
      <c r="I21" s="29" t="s">
        <v>94</v>
      </c>
      <c r="J21" s="27"/>
      <c r="K21" s="27"/>
      <c r="L21" s="27"/>
    </row>
    <row r="22" spans="1:12" ht="16" thickBot="1" x14ac:dyDescent="0.25">
      <c r="A22" s="38" t="s">
        <v>36</v>
      </c>
      <c r="B22" s="38"/>
      <c r="C22" s="38"/>
      <c r="D22" s="38"/>
      <c r="E22" s="38"/>
      <c r="F22" s="38"/>
      <c r="H22" s="27"/>
      <c r="I22" s="27"/>
      <c r="J22" s="27"/>
      <c r="K22" s="27"/>
      <c r="L22" s="27"/>
    </row>
    <row r="23" spans="1:12" x14ac:dyDescent="0.2">
      <c r="A23" s="39" t="s">
        <v>33</v>
      </c>
      <c r="B23" s="15">
        <v>6000</v>
      </c>
      <c r="C23" s="39" t="s">
        <v>91</v>
      </c>
      <c r="D23" s="39"/>
      <c r="E23" s="39"/>
      <c r="F23" s="39"/>
      <c r="H23" s="27"/>
      <c r="I23" s="27"/>
      <c r="J23" s="27"/>
      <c r="K23" s="27"/>
      <c r="L23" s="27"/>
    </row>
    <row r="24" spans="1:12" x14ac:dyDescent="0.2">
      <c r="A24" s="39" t="s">
        <v>34</v>
      </c>
      <c r="B24" s="40">
        <f>B15/B23</f>
        <v>6.9444444444444438</v>
      </c>
      <c r="C24" s="39" t="s">
        <v>109</v>
      </c>
      <c r="D24" s="39"/>
      <c r="E24" s="39"/>
      <c r="F24" s="39"/>
      <c r="H24" s="27">
        <v>1</v>
      </c>
      <c r="I24" s="27" t="s">
        <v>87</v>
      </c>
      <c r="J24" s="27"/>
      <c r="K24" s="27"/>
      <c r="L24" s="27"/>
    </row>
    <row r="25" spans="1:12" x14ac:dyDescent="0.2">
      <c r="A25" s="39" t="s">
        <v>35</v>
      </c>
      <c r="B25" s="16">
        <v>10</v>
      </c>
      <c r="C25" s="39"/>
      <c r="D25" s="39"/>
      <c r="E25" s="39"/>
      <c r="F25" s="39"/>
      <c r="H25" s="27">
        <f>H24/H21</f>
        <v>5</v>
      </c>
      <c r="I25" s="29" t="s">
        <v>95</v>
      </c>
      <c r="J25" s="27"/>
      <c r="K25" s="27"/>
      <c r="L25" s="27"/>
    </row>
    <row r="26" spans="1:12" x14ac:dyDescent="0.2">
      <c r="A26" s="39" t="s">
        <v>39</v>
      </c>
      <c r="B26" s="15">
        <f>H27</f>
        <v>125.25</v>
      </c>
      <c r="C26" s="39"/>
      <c r="D26" s="39"/>
      <c r="E26" s="39"/>
      <c r="F26" s="39"/>
      <c r="H26" s="27">
        <f>ROUND(H25/H20,0)</f>
        <v>167</v>
      </c>
      <c r="I26" s="27" t="s">
        <v>88</v>
      </c>
      <c r="J26" s="27"/>
      <c r="K26" s="27"/>
      <c r="L26" s="27"/>
    </row>
    <row r="27" spans="1:12" x14ac:dyDescent="0.2">
      <c r="A27" s="39" t="s">
        <v>40</v>
      </c>
      <c r="B27" s="41">
        <f>B26*B24*B25</f>
        <v>8697.9166666666661</v>
      </c>
      <c r="C27" s="39" t="s">
        <v>131</v>
      </c>
      <c r="D27" s="39"/>
      <c r="E27" s="39"/>
      <c r="F27" s="39"/>
      <c r="H27" s="28">
        <f>H26*H19</f>
        <v>125.25</v>
      </c>
      <c r="I27" s="29" t="s">
        <v>130</v>
      </c>
      <c r="J27" s="27"/>
      <c r="K27" s="27"/>
      <c r="L27" s="27"/>
    </row>
    <row r="28" spans="1:12" x14ac:dyDescent="0.2">
      <c r="B28" s="6"/>
    </row>
    <row r="29" spans="1:12" x14ac:dyDescent="0.2">
      <c r="B29" s="6"/>
    </row>
    <row r="30" spans="1:12" x14ac:dyDescent="0.2">
      <c r="A30" s="31" t="s">
        <v>100</v>
      </c>
      <c r="B30" s="32"/>
    </row>
    <row r="31" spans="1:12" x14ac:dyDescent="0.2">
      <c r="A31" s="35" t="s">
        <v>103</v>
      </c>
      <c r="B31" s="33">
        <f>B26*B25</f>
        <v>1252.5</v>
      </c>
      <c r="C31" t="s">
        <v>104</v>
      </c>
    </row>
    <row r="32" spans="1:12" x14ac:dyDescent="0.2">
      <c r="A32" s="25" t="s">
        <v>96</v>
      </c>
      <c r="B32" s="33">
        <f>(B6+B7+B10)/12/B24</f>
        <v>1620.0000000000002</v>
      </c>
      <c r="C32" t="s">
        <v>105</v>
      </c>
    </row>
    <row r="33" spans="1:37" x14ac:dyDescent="0.2">
      <c r="A33" s="25" t="s">
        <v>97</v>
      </c>
      <c r="B33" s="33">
        <f>B32+B31</f>
        <v>2872.5</v>
      </c>
      <c r="C33" t="s">
        <v>99</v>
      </c>
    </row>
    <row r="34" spans="1:37" x14ac:dyDescent="0.2">
      <c r="A34" s="25" t="s">
        <v>98</v>
      </c>
      <c r="B34" s="33">
        <f>B23*B20/12/B19</f>
        <v>16000</v>
      </c>
      <c r="C34" t="s">
        <v>110</v>
      </c>
    </row>
    <row r="35" spans="1:37" x14ac:dyDescent="0.2">
      <c r="B35" s="5"/>
    </row>
    <row r="37" spans="1:37" ht="18" thickBot="1" x14ac:dyDescent="0.25">
      <c r="A37" s="10" t="s">
        <v>25</v>
      </c>
      <c r="B37" s="2" t="s">
        <v>0</v>
      </c>
      <c r="C37" s="2" t="s">
        <v>1</v>
      </c>
      <c r="D37" s="2" t="s">
        <v>2</v>
      </c>
      <c r="E37" s="2" t="s">
        <v>3</v>
      </c>
      <c r="F37" s="2" t="s">
        <v>4</v>
      </c>
      <c r="G37" s="2" t="s">
        <v>5</v>
      </c>
      <c r="H37" s="2" t="s">
        <v>6</v>
      </c>
      <c r="I37" s="2" t="s">
        <v>7</v>
      </c>
      <c r="J37" s="2" t="s">
        <v>8</v>
      </c>
      <c r="K37" s="2" t="s">
        <v>9</v>
      </c>
      <c r="L37" s="2" t="s">
        <v>10</v>
      </c>
      <c r="M37" s="2" t="s">
        <v>11</v>
      </c>
      <c r="N37" s="2" t="s">
        <v>42</v>
      </c>
      <c r="O37" s="2" t="s">
        <v>43</v>
      </c>
      <c r="P37" s="2" t="s">
        <v>44</v>
      </c>
      <c r="Q37" s="2" t="s">
        <v>45</v>
      </c>
      <c r="R37" s="2" t="s">
        <v>46</v>
      </c>
      <c r="S37" s="2" t="s">
        <v>47</v>
      </c>
      <c r="T37" s="2" t="s">
        <v>48</v>
      </c>
      <c r="U37" s="2" t="s">
        <v>49</v>
      </c>
      <c r="V37" s="2" t="s">
        <v>50</v>
      </c>
      <c r="W37" s="2" t="s">
        <v>51</v>
      </c>
      <c r="X37" s="2" t="s">
        <v>52</v>
      </c>
      <c r="Y37" s="2" t="s">
        <v>53</v>
      </c>
      <c r="Z37" s="2" t="s">
        <v>73</v>
      </c>
      <c r="AA37" s="2" t="s">
        <v>74</v>
      </c>
      <c r="AB37" s="2" t="s">
        <v>75</v>
      </c>
      <c r="AC37" s="2" t="s">
        <v>76</v>
      </c>
      <c r="AD37" s="2" t="s">
        <v>77</v>
      </c>
      <c r="AE37" s="2" t="s">
        <v>78</v>
      </c>
      <c r="AF37" s="2" t="s">
        <v>79</v>
      </c>
      <c r="AG37" s="2" t="s">
        <v>80</v>
      </c>
      <c r="AH37" s="2" t="s">
        <v>81</v>
      </c>
      <c r="AI37" s="2" t="s">
        <v>82</v>
      </c>
      <c r="AJ37" s="2" t="s">
        <v>83</v>
      </c>
      <c r="AK37" s="2" t="s">
        <v>84</v>
      </c>
    </row>
    <row r="38" spans="1:37" ht="16" thickTop="1" x14ac:dyDescent="0.2">
      <c r="A38" t="s">
        <v>15</v>
      </c>
      <c r="B38" s="34">
        <f>B9</f>
        <v>0.1</v>
      </c>
      <c r="C38" s="34">
        <f t="shared" ref="C38:J38" si="0">C9</f>
        <v>0.33</v>
      </c>
      <c r="D38" s="34">
        <f t="shared" si="0"/>
        <v>0.66</v>
      </c>
      <c r="E38" s="34">
        <f t="shared" si="0"/>
        <v>1</v>
      </c>
      <c r="F38" s="34">
        <f t="shared" si="0"/>
        <v>1</v>
      </c>
      <c r="G38" s="34">
        <f t="shared" si="0"/>
        <v>1</v>
      </c>
      <c r="H38" s="34">
        <f t="shared" si="0"/>
        <v>1</v>
      </c>
      <c r="I38" s="34">
        <f t="shared" si="0"/>
        <v>1</v>
      </c>
      <c r="J38" s="34">
        <f t="shared" si="0"/>
        <v>1</v>
      </c>
      <c r="K38" s="3">
        <v>1</v>
      </c>
      <c r="L38" s="3">
        <v>1</v>
      </c>
      <c r="M38" s="3">
        <v>1</v>
      </c>
      <c r="N38" s="3">
        <v>1</v>
      </c>
      <c r="O38" s="3">
        <v>1</v>
      </c>
      <c r="P38" s="3">
        <v>1</v>
      </c>
      <c r="Q38" s="3">
        <v>1</v>
      </c>
      <c r="R38" s="3">
        <v>1</v>
      </c>
      <c r="S38" s="3">
        <v>1</v>
      </c>
      <c r="T38" s="3">
        <v>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1</v>
      </c>
      <c r="AA38" s="3">
        <v>1</v>
      </c>
      <c r="AB38" s="3">
        <v>1</v>
      </c>
      <c r="AC38" s="3">
        <v>1</v>
      </c>
      <c r="AD38" s="3">
        <v>1</v>
      </c>
      <c r="AE38" s="3">
        <v>1</v>
      </c>
      <c r="AF38" s="3">
        <v>1</v>
      </c>
      <c r="AG38" s="3">
        <v>1</v>
      </c>
      <c r="AH38" s="3">
        <v>1</v>
      </c>
      <c r="AI38" s="3">
        <v>1</v>
      </c>
      <c r="AJ38" s="3">
        <v>1</v>
      </c>
      <c r="AK38" s="3">
        <v>1</v>
      </c>
    </row>
    <row r="39" spans="1:37" x14ac:dyDescent="0.2">
      <c r="A39" t="s">
        <v>30</v>
      </c>
      <c r="B39" s="6">
        <f>B38*$B$15*(1-$B$11)</f>
        <v>3541.666666666667</v>
      </c>
      <c r="C39" s="6">
        <f t="shared" ref="C39:AK39" si="1">C38*$B$15*(1-$B$11)</f>
        <v>11687.5</v>
      </c>
      <c r="D39" s="6">
        <f t="shared" si="1"/>
        <v>23375</v>
      </c>
      <c r="E39" s="6">
        <f t="shared" si="1"/>
        <v>35416.666666666664</v>
      </c>
      <c r="F39" s="6">
        <f t="shared" si="1"/>
        <v>35416.666666666664</v>
      </c>
      <c r="G39" s="6">
        <f t="shared" si="1"/>
        <v>35416.666666666664</v>
      </c>
      <c r="H39" s="6">
        <f t="shared" si="1"/>
        <v>35416.666666666664</v>
      </c>
      <c r="I39" s="6">
        <f t="shared" si="1"/>
        <v>35416.666666666664</v>
      </c>
      <c r="J39" s="6">
        <f t="shared" si="1"/>
        <v>35416.666666666664</v>
      </c>
      <c r="K39" s="6">
        <f t="shared" si="1"/>
        <v>35416.666666666664</v>
      </c>
      <c r="L39" s="6">
        <f t="shared" si="1"/>
        <v>35416.666666666664</v>
      </c>
      <c r="M39" s="6">
        <f t="shared" si="1"/>
        <v>35416.666666666664</v>
      </c>
      <c r="N39" s="6">
        <f t="shared" si="1"/>
        <v>35416.666666666664</v>
      </c>
      <c r="O39" s="6">
        <f t="shared" si="1"/>
        <v>35416.666666666664</v>
      </c>
      <c r="P39" s="6">
        <f t="shared" si="1"/>
        <v>35416.666666666664</v>
      </c>
      <c r="Q39" s="6">
        <f t="shared" si="1"/>
        <v>35416.666666666664</v>
      </c>
      <c r="R39" s="6">
        <f t="shared" si="1"/>
        <v>35416.666666666664</v>
      </c>
      <c r="S39" s="6">
        <f t="shared" si="1"/>
        <v>35416.666666666664</v>
      </c>
      <c r="T39" s="6">
        <f t="shared" si="1"/>
        <v>35416.666666666664</v>
      </c>
      <c r="U39" s="6">
        <f t="shared" si="1"/>
        <v>35416.666666666664</v>
      </c>
      <c r="V39" s="6">
        <f t="shared" si="1"/>
        <v>35416.666666666664</v>
      </c>
      <c r="W39" s="6">
        <f t="shared" si="1"/>
        <v>35416.666666666664</v>
      </c>
      <c r="X39" s="6">
        <f t="shared" si="1"/>
        <v>35416.666666666664</v>
      </c>
      <c r="Y39" s="6">
        <f t="shared" si="1"/>
        <v>35416.666666666664</v>
      </c>
      <c r="Z39" s="6">
        <f t="shared" si="1"/>
        <v>35416.666666666664</v>
      </c>
      <c r="AA39" s="6">
        <f t="shared" si="1"/>
        <v>35416.666666666664</v>
      </c>
      <c r="AB39" s="6">
        <f t="shared" si="1"/>
        <v>35416.666666666664</v>
      </c>
      <c r="AC39" s="6">
        <f t="shared" si="1"/>
        <v>35416.666666666664</v>
      </c>
      <c r="AD39" s="6">
        <f t="shared" si="1"/>
        <v>35416.666666666664</v>
      </c>
      <c r="AE39" s="6">
        <f t="shared" si="1"/>
        <v>35416.666666666664</v>
      </c>
      <c r="AF39" s="6">
        <f t="shared" si="1"/>
        <v>35416.666666666664</v>
      </c>
      <c r="AG39" s="6">
        <f t="shared" si="1"/>
        <v>35416.666666666664</v>
      </c>
      <c r="AH39" s="6">
        <f t="shared" si="1"/>
        <v>35416.666666666664</v>
      </c>
      <c r="AI39" s="6">
        <f t="shared" si="1"/>
        <v>35416.666666666664</v>
      </c>
      <c r="AJ39" s="6">
        <f t="shared" si="1"/>
        <v>35416.666666666664</v>
      </c>
      <c r="AK39" s="6">
        <f t="shared" si="1"/>
        <v>35416.666666666664</v>
      </c>
    </row>
    <row r="40" spans="1:37" x14ac:dyDescent="0.2">
      <c r="A40" t="s">
        <v>112</v>
      </c>
      <c r="B40" s="6">
        <f>B39/12</f>
        <v>295.13888888888891</v>
      </c>
      <c r="C40" s="6">
        <f t="shared" ref="C40:AG40" si="2">C39/12</f>
        <v>973.95833333333337</v>
      </c>
      <c r="D40" s="6">
        <f t="shared" si="2"/>
        <v>1947.9166666666667</v>
      </c>
      <c r="E40" s="6">
        <f t="shared" si="2"/>
        <v>2951.3888888888887</v>
      </c>
      <c r="F40" s="6">
        <f t="shared" si="2"/>
        <v>2951.3888888888887</v>
      </c>
      <c r="G40" s="6">
        <f t="shared" si="2"/>
        <v>2951.3888888888887</v>
      </c>
      <c r="H40" s="6">
        <f t="shared" si="2"/>
        <v>2951.3888888888887</v>
      </c>
      <c r="I40" s="6">
        <f t="shared" si="2"/>
        <v>2951.3888888888887</v>
      </c>
      <c r="J40" s="6">
        <f t="shared" si="2"/>
        <v>2951.3888888888887</v>
      </c>
      <c r="K40" s="6">
        <f t="shared" si="2"/>
        <v>2951.3888888888887</v>
      </c>
      <c r="L40" s="6">
        <f t="shared" si="2"/>
        <v>2951.3888888888887</v>
      </c>
      <c r="M40" s="6">
        <f t="shared" si="2"/>
        <v>2951.3888888888887</v>
      </c>
      <c r="N40" s="6">
        <f t="shared" si="2"/>
        <v>2951.3888888888887</v>
      </c>
      <c r="O40" s="6">
        <f t="shared" si="2"/>
        <v>2951.3888888888887</v>
      </c>
      <c r="P40" s="6">
        <f t="shared" si="2"/>
        <v>2951.3888888888887</v>
      </c>
      <c r="Q40" s="6">
        <f t="shared" si="2"/>
        <v>2951.3888888888887</v>
      </c>
      <c r="R40" s="6">
        <f t="shared" si="2"/>
        <v>2951.3888888888887</v>
      </c>
      <c r="S40" s="6">
        <f t="shared" si="2"/>
        <v>2951.3888888888887</v>
      </c>
      <c r="T40" s="6">
        <f t="shared" si="2"/>
        <v>2951.3888888888887</v>
      </c>
      <c r="U40" s="6">
        <f t="shared" si="2"/>
        <v>2951.3888888888887</v>
      </c>
      <c r="V40" s="6">
        <f t="shared" si="2"/>
        <v>2951.3888888888887</v>
      </c>
      <c r="W40" s="6">
        <f t="shared" si="2"/>
        <v>2951.3888888888887</v>
      </c>
      <c r="X40" s="6">
        <f t="shared" si="2"/>
        <v>2951.3888888888887</v>
      </c>
      <c r="Y40" s="6">
        <f t="shared" si="2"/>
        <v>2951.3888888888887</v>
      </c>
      <c r="Z40" s="6">
        <f t="shared" si="2"/>
        <v>2951.3888888888887</v>
      </c>
      <c r="AA40" s="6">
        <f t="shared" si="2"/>
        <v>2951.3888888888887</v>
      </c>
      <c r="AB40" s="6">
        <f t="shared" si="2"/>
        <v>2951.3888888888887</v>
      </c>
      <c r="AC40" s="6">
        <f t="shared" si="2"/>
        <v>2951.3888888888887</v>
      </c>
      <c r="AD40" s="6">
        <f t="shared" si="2"/>
        <v>2951.3888888888887</v>
      </c>
      <c r="AE40" s="6">
        <f t="shared" si="2"/>
        <v>2951.3888888888887</v>
      </c>
      <c r="AF40" s="6">
        <f t="shared" si="2"/>
        <v>2951.3888888888887</v>
      </c>
      <c r="AG40" s="6">
        <f t="shared" si="2"/>
        <v>2951.3888888888887</v>
      </c>
      <c r="AH40" s="6">
        <f>AH39/12</f>
        <v>2951.3888888888887</v>
      </c>
      <c r="AI40" s="6">
        <f t="shared" ref="AI40" si="3">AI39/12</f>
        <v>2951.3888888888887</v>
      </c>
      <c r="AJ40" s="6">
        <f>AJ39/12</f>
        <v>2951.3888888888887</v>
      </c>
      <c r="AK40" s="6">
        <f t="shared" ref="AK40" si="4">AK39/12</f>
        <v>2951.3888888888887</v>
      </c>
    </row>
    <row r="41" spans="1:37" x14ac:dyDescent="0.2">
      <c r="A41" t="s">
        <v>113</v>
      </c>
      <c r="B41" s="6"/>
      <c r="C41" s="6">
        <f>B40</f>
        <v>295.13888888888891</v>
      </c>
      <c r="D41" s="6">
        <f>C40+C41+C42</f>
        <v>1261.71875</v>
      </c>
      <c r="E41" s="6">
        <f t="shared" ref="E41:AK41" si="5">D40+D41+D42</f>
        <v>3178.092447916667</v>
      </c>
      <c r="F41" s="6">
        <f t="shared" si="5"/>
        <v>6050.0290256076387</v>
      </c>
      <c r="G41" s="6">
        <f t="shared" si="5"/>
        <v>8850.167188856336</v>
      </c>
      <c r="H41" s="6">
        <f t="shared" si="5"/>
        <v>11580.301898023816</v>
      </c>
      <c r="I41" s="6">
        <f t="shared" si="5"/>
        <v>14242.183239462109</v>
      </c>
      <c r="J41" s="6">
        <f t="shared" si="5"/>
        <v>16837.517547364445</v>
      </c>
      <c r="K41" s="6">
        <f t="shared" si="5"/>
        <v>19367.968497569222</v>
      </c>
      <c r="L41" s="6">
        <f t="shared" si="5"/>
        <v>21835.158174018881</v>
      </c>
      <c r="M41" s="6">
        <f t="shared" si="5"/>
        <v>24240.668108557296</v>
      </c>
      <c r="N41" s="6">
        <f t="shared" si="5"/>
        <v>26586.040294732251</v>
      </c>
      <c r="O41" s="6">
        <f t="shared" si="5"/>
        <v>28872.778176252836</v>
      </c>
      <c r="P41" s="6">
        <f t="shared" si="5"/>
        <v>31102.3476107354</v>
      </c>
      <c r="Q41" s="6">
        <f t="shared" si="5"/>
        <v>33276.177809355904</v>
      </c>
      <c r="R41" s="6">
        <f t="shared" si="5"/>
        <v>35395.662253010894</v>
      </c>
      <c r="S41" s="6">
        <f t="shared" si="5"/>
        <v>37462.159585574511</v>
      </c>
      <c r="T41" s="6">
        <f t="shared" si="5"/>
        <v>39476.994484824041</v>
      </c>
      <c r="U41" s="6">
        <f t="shared" si="5"/>
        <v>41441.458511592333</v>
      </c>
      <c r="V41" s="6">
        <f t="shared" si="5"/>
        <v>43356.810937691414</v>
      </c>
      <c r="W41" s="6">
        <f t="shared" si="5"/>
        <v>45224.279553138018</v>
      </c>
      <c r="X41" s="6">
        <f t="shared" si="5"/>
        <v>47045.061453198461</v>
      </c>
      <c r="Y41" s="6">
        <f t="shared" si="5"/>
        <v>48820.323805757391</v>
      </c>
      <c r="Z41" s="6">
        <f t="shared" si="5"/>
        <v>50551.204599502344</v>
      </c>
      <c r="AA41" s="6">
        <f t="shared" si="5"/>
        <v>52238.813373403675</v>
      </c>
      <c r="AB41" s="6">
        <f t="shared" si="5"/>
        <v>53884.231927957473</v>
      </c>
      <c r="AC41" s="6">
        <f t="shared" si="5"/>
        <v>55488.515018647427</v>
      </c>
      <c r="AD41" s="6">
        <f t="shared" si="5"/>
        <v>57052.691032070135</v>
      </c>
      <c r="AE41" s="6">
        <f t="shared" si="5"/>
        <v>58577.762645157272</v>
      </c>
      <c r="AF41" s="6">
        <f t="shared" si="5"/>
        <v>60064.707467917229</v>
      </c>
      <c r="AG41" s="6">
        <f t="shared" si="5"/>
        <v>61514.47867010819</v>
      </c>
      <c r="AH41" s="6">
        <f t="shared" si="5"/>
        <v>62928.005592244379</v>
      </c>
      <c r="AI41" s="6">
        <f t="shared" si="5"/>
        <v>64306.194341327151</v>
      </c>
      <c r="AJ41" s="6">
        <f t="shared" si="5"/>
        <v>65649.928371682865</v>
      </c>
      <c r="AK41" s="6">
        <f t="shared" si="5"/>
        <v>66960.069051279686</v>
      </c>
    </row>
    <row r="42" spans="1:37" x14ac:dyDescent="0.2">
      <c r="A42" t="s">
        <v>111</v>
      </c>
      <c r="B42" s="6"/>
      <c r="C42" s="30">
        <f>-$B$19*C41</f>
        <v>-7.3784722222222232</v>
      </c>
      <c r="D42" s="30">
        <f>-$B$19*D41</f>
        <v>-31.54296875</v>
      </c>
      <c r="E42" s="30">
        <f t="shared" ref="E42:AK42" si="6">-$B$19*E41</f>
        <v>-79.452311197916686</v>
      </c>
      <c r="F42" s="30">
        <f t="shared" si="6"/>
        <v>-151.25072564019098</v>
      </c>
      <c r="G42" s="30">
        <f t="shared" si="6"/>
        <v>-221.25417972140841</v>
      </c>
      <c r="H42" s="30">
        <f t="shared" si="6"/>
        <v>-289.50754745059538</v>
      </c>
      <c r="I42" s="30">
        <f t="shared" si="6"/>
        <v>-356.05458098655276</v>
      </c>
      <c r="J42" s="30">
        <f t="shared" si="6"/>
        <v>-420.93793868411115</v>
      </c>
      <c r="K42" s="30">
        <f t="shared" si="6"/>
        <v>-484.19921243923056</v>
      </c>
      <c r="L42" s="30">
        <f t="shared" si="6"/>
        <v>-545.8789543504721</v>
      </c>
      <c r="M42" s="30">
        <f t="shared" si="6"/>
        <v>-606.01670271393243</v>
      </c>
      <c r="N42" s="30">
        <f t="shared" si="6"/>
        <v>-664.6510073683063</v>
      </c>
      <c r="O42" s="30">
        <f t="shared" si="6"/>
        <v>-721.81945440632092</v>
      </c>
      <c r="P42" s="30">
        <f t="shared" si="6"/>
        <v>-777.55869026838502</v>
      </c>
      <c r="Q42" s="30">
        <f t="shared" si="6"/>
        <v>-831.9044452338976</v>
      </c>
      <c r="R42" s="30">
        <f t="shared" si="6"/>
        <v>-884.8915563252724</v>
      </c>
      <c r="S42" s="30">
        <f t="shared" si="6"/>
        <v>-936.55398963936284</v>
      </c>
      <c r="T42" s="30">
        <f t="shared" si="6"/>
        <v>-986.92486212060112</v>
      </c>
      <c r="U42" s="30">
        <f t="shared" si="6"/>
        <v>-1036.0364627898084</v>
      </c>
      <c r="V42" s="30">
        <f t="shared" si="6"/>
        <v>-1083.9202734422854</v>
      </c>
      <c r="W42" s="30">
        <f t="shared" si="6"/>
        <v>-1130.6069888284505</v>
      </c>
      <c r="X42" s="30">
        <f t="shared" si="6"/>
        <v>-1176.1265363299615</v>
      </c>
      <c r="Y42" s="30">
        <f t="shared" si="6"/>
        <v>-1220.5080951439347</v>
      </c>
      <c r="Z42" s="30">
        <f t="shared" si="6"/>
        <v>-1263.7801149875586</v>
      </c>
      <c r="AA42" s="30">
        <f t="shared" si="6"/>
        <v>-1305.970334335092</v>
      </c>
      <c r="AB42" s="30">
        <f t="shared" si="6"/>
        <v>-1347.105798198937</v>
      </c>
      <c r="AC42" s="30">
        <f t="shared" si="6"/>
        <v>-1387.2128754661858</v>
      </c>
      <c r="AD42" s="30">
        <f t="shared" si="6"/>
        <v>-1426.3172758017536</v>
      </c>
      <c r="AE42" s="30">
        <f t="shared" si="6"/>
        <v>-1464.4440661289318</v>
      </c>
      <c r="AF42" s="30">
        <f t="shared" si="6"/>
        <v>-1501.6176866979308</v>
      </c>
      <c r="AG42" s="30">
        <f t="shared" si="6"/>
        <v>-1537.8619667527048</v>
      </c>
      <c r="AH42" s="30">
        <f t="shared" si="6"/>
        <v>-1573.2001398061095</v>
      </c>
      <c r="AI42" s="30">
        <f t="shared" si="6"/>
        <v>-1607.6548585331789</v>
      </c>
      <c r="AJ42" s="30">
        <f t="shared" si="6"/>
        <v>-1641.2482092920718</v>
      </c>
      <c r="AK42" s="30">
        <f t="shared" si="6"/>
        <v>-1674.0017262819922</v>
      </c>
    </row>
    <row r="43" spans="1:37" x14ac:dyDescent="0.2">
      <c r="A43" t="s">
        <v>114</v>
      </c>
      <c r="B43" s="6">
        <f>SUM(B40:B42)</f>
        <v>295.13888888888891</v>
      </c>
      <c r="C43" s="6">
        <f t="shared" ref="C43:AK43" si="7">SUM(C40:C42)</f>
        <v>1261.71875</v>
      </c>
      <c r="D43" s="6">
        <f t="shared" si="7"/>
        <v>3178.092447916667</v>
      </c>
      <c r="E43" s="6">
        <f t="shared" si="7"/>
        <v>6050.0290256076387</v>
      </c>
      <c r="F43" s="6">
        <f t="shared" si="7"/>
        <v>8850.167188856336</v>
      </c>
      <c r="G43" s="6">
        <f t="shared" si="7"/>
        <v>11580.301898023816</v>
      </c>
      <c r="H43" s="6">
        <f t="shared" si="7"/>
        <v>14242.183239462109</v>
      </c>
      <c r="I43" s="6">
        <f t="shared" si="7"/>
        <v>16837.517547364445</v>
      </c>
      <c r="J43" s="6">
        <f t="shared" si="7"/>
        <v>19367.968497569222</v>
      </c>
      <c r="K43" s="6">
        <f t="shared" si="7"/>
        <v>21835.158174018881</v>
      </c>
      <c r="L43" s="6">
        <f t="shared" si="7"/>
        <v>24240.668108557296</v>
      </c>
      <c r="M43" s="6">
        <f t="shared" si="7"/>
        <v>26586.040294732251</v>
      </c>
      <c r="N43" s="6">
        <f t="shared" si="7"/>
        <v>28872.778176252836</v>
      </c>
      <c r="O43" s="6">
        <f t="shared" si="7"/>
        <v>31102.3476107354</v>
      </c>
      <c r="P43" s="6">
        <f t="shared" si="7"/>
        <v>33276.177809355904</v>
      </c>
      <c r="Q43" s="6">
        <f t="shared" si="7"/>
        <v>35395.662253010894</v>
      </c>
      <c r="R43" s="6">
        <f t="shared" si="7"/>
        <v>37462.159585574511</v>
      </c>
      <c r="S43" s="6">
        <f t="shared" si="7"/>
        <v>39476.994484824041</v>
      </c>
      <c r="T43" s="6">
        <f t="shared" si="7"/>
        <v>41441.458511592333</v>
      </c>
      <c r="U43" s="6">
        <f t="shared" si="7"/>
        <v>43356.810937691414</v>
      </c>
      <c r="V43" s="6">
        <f t="shared" si="7"/>
        <v>45224.279553138018</v>
      </c>
      <c r="W43" s="6">
        <f t="shared" si="7"/>
        <v>47045.061453198461</v>
      </c>
      <c r="X43" s="6">
        <f t="shared" si="7"/>
        <v>48820.323805757391</v>
      </c>
      <c r="Y43" s="6">
        <f t="shared" si="7"/>
        <v>50551.204599502344</v>
      </c>
      <c r="Z43" s="6">
        <f t="shared" si="7"/>
        <v>52238.813373403675</v>
      </c>
      <c r="AA43" s="6">
        <f t="shared" si="7"/>
        <v>53884.231927957473</v>
      </c>
      <c r="AB43" s="6">
        <f t="shared" si="7"/>
        <v>55488.515018647427</v>
      </c>
      <c r="AC43" s="6">
        <f t="shared" si="7"/>
        <v>57052.691032070135</v>
      </c>
      <c r="AD43" s="6">
        <f t="shared" si="7"/>
        <v>58577.762645157272</v>
      </c>
      <c r="AE43" s="6">
        <f t="shared" si="7"/>
        <v>60064.707467917229</v>
      </c>
      <c r="AF43" s="6">
        <f t="shared" si="7"/>
        <v>61514.47867010819</v>
      </c>
      <c r="AG43" s="6">
        <f t="shared" si="7"/>
        <v>62928.005592244379</v>
      </c>
      <c r="AH43" s="6">
        <f t="shared" si="7"/>
        <v>64306.194341327151</v>
      </c>
      <c r="AI43" s="6">
        <f t="shared" si="7"/>
        <v>65649.928371682865</v>
      </c>
      <c r="AJ43" s="6">
        <f t="shared" si="7"/>
        <v>66960.069051279686</v>
      </c>
      <c r="AK43" s="6">
        <f t="shared" si="7"/>
        <v>68237.456213886588</v>
      </c>
    </row>
    <row r="44" spans="1:37" ht="16" thickBot="1" x14ac:dyDescent="0.25">
      <c r="A44" s="8" t="s">
        <v>21</v>
      </c>
      <c r="B44" s="9">
        <f>B43</f>
        <v>295.13888888888891</v>
      </c>
      <c r="C44" s="9">
        <f t="shared" ref="C44:AK44" si="8">B44+C43</f>
        <v>1556.8576388888889</v>
      </c>
      <c r="D44" s="9">
        <f t="shared" si="8"/>
        <v>4734.9500868055557</v>
      </c>
      <c r="E44" s="9">
        <f t="shared" si="8"/>
        <v>10784.979112413195</v>
      </c>
      <c r="F44" s="9">
        <f t="shared" si="8"/>
        <v>19635.146301269531</v>
      </c>
      <c r="G44" s="9">
        <f t="shared" si="8"/>
        <v>31215.448199293347</v>
      </c>
      <c r="H44" s="9">
        <f t="shared" si="8"/>
        <v>45457.631438755459</v>
      </c>
      <c r="I44" s="9">
        <f t="shared" si="8"/>
        <v>62295.148986119908</v>
      </c>
      <c r="J44" s="9">
        <f t="shared" si="8"/>
        <v>81663.11748368913</v>
      </c>
      <c r="K44" s="9">
        <f t="shared" si="8"/>
        <v>103498.27565770801</v>
      </c>
      <c r="L44" s="9">
        <f t="shared" si="8"/>
        <v>127738.94376626531</v>
      </c>
      <c r="M44" s="9">
        <f t="shared" si="8"/>
        <v>154324.98406099755</v>
      </c>
      <c r="N44" s="9">
        <f t="shared" si="8"/>
        <v>183197.7622372504</v>
      </c>
      <c r="O44" s="9">
        <f t="shared" si="8"/>
        <v>214300.10984798579</v>
      </c>
      <c r="P44" s="9">
        <f t="shared" si="8"/>
        <v>247576.28765734169</v>
      </c>
      <c r="Q44" s="9">
        <f t="shared" si="8"/>
        <v>282971.94991035259</v>
      </c>
      <c r="R44" s="9">
        <f t="shared" si="8"/>
        <v>320434.10949592711</v>
      </c>
      <c r="S44" s="9">
        <f t="shared" si="8"/>
        <v>359911.10398075113</v>
      </c>
      <c r="T44" s="9">
        <f t="shared" si="8"/>
        <v>401352.56249234348</v>
      </c>
      <c r="U44" s="9">
        <f t="shared" si="8"/>
        <v>444709.3734300349</v>
      </c>
      <c r="V44" s="9">
        <f t="shared" si="8"/>
        <v>489933.65298317291</v>
      </c>
      <c r="W44" s="9">
        <f t="shared" si="8"/>
        <v>536978.71443637135</v>
      </c>
      <c r="X44" s="9">
        <f t="shared" si="8"/>
        <v>585799.03824212868</v>
      </c>
      <c r="Y44" s="9">
        <f t="shared" si="8"/>
        <v>636350.24284163106</v>
      </c>
      <c r="Z44" s="9">
        <f t="shared" si="8"/>
        <v>688589.05621503468</v>
      </c>
      <c r="AA44" s="9">
        <f t="shared" si="8"/>
        <v>742473.28814299218</v>
      </c>
      <c r="AB44" s="9">
        <f t="shared" si="8"/>
        <v>797961.8031616396</v>
      </c>
      <c r="AC44" s="9">
        <f t="shared" si="8"/>
        <v>855014.49419370969</v>
      </c>
      <c r="AD44" s="9">
        <f t="shared" si="8"/>
        <v>913592.25683886698</v>
      </c>
      <c r="AE44" s="9">
        <f t="shared" si="8"/>
        <v>973656.96430678421</v>
      </c>
      <c r="AF44" s="9">
        <f t="shared" si="8"/>
        <v>1035171.4429768925</v>
      </c>
      <c r="AG44" s="9">
        <f t="shared" si="8"/>
        <v>1098099.4485691369</v>
      </c>
      <c r="AH44" s="9">
        <f t="shared" si="8"/>
        <v>1162405.642910464</v>
      </c>
      <c r="AI44" s="9">
        <f t="shared" si="8"/>
        <v>1228055.5712821467</v>
      </c>
      <c r="AJ44" s="9">
        <f t="shared" si="8"/>
        <v>1295015.6403334264</v>
      </c>
      <c r="AK44" s="9">
        <f t="shared" si="8"/>
        <v>1363253.096547313</v>
      </c>
    </row>
    <row r="45" spans="1:37" ht="16" thickTop="1" x14ac:dyDescent="0.2">
      <c r="A45" t="s">
        <v>55</v>
      </c>
      <c r="B45" s="7">
        <f>$B$20*B44</f>
        <v>236.11111111111114</v>
      </c>
      <c r="C45" s="7">
        <f t="shared" ref="C45:M45" si="9">$B$20*C44</f>
        <v>1245.4861111111113</v>
      </c>
      <c r="D45" s="7">
        <f t="shared" si="9"/>
        <v>3787.9600694444448</v>
      </c>
      <c r="E45" s="7">
        <f t="shared" si="9"/>
        <v>8627.9832899305566</v>
      </c>
      <c r="F45" s="7">
        <f t="shared" si="9"/>
        <v>15708.117041015626</v>
      </c>
      <c r="G45" s="7">
        <f t="shared" si="9"/>
        <v>24972.358559434681</v>
      </c>
      <c r="H45" s="7">
        <f t="shared" si="9"/>
        <v>36366.105151004369</v>
      </c>
      <c r="I45" s="7">
        <f t="shared" si="9"/>
        <v>49836.119188895929</v>
      </c>
      <c r="J45" s="7">
        <f t="shared" si="9"/>
        <v>65330.493986951304</v>
      </c>
      <c r="K45" s="7">
        <f t="shared" si="9"/>
        <v>82798.620526166414</v>
      </c>
      <c r="L45" s="7">
        <f t="shared" si="9"/>
        <v>102191.15501301225</v>
      </c>
      <c r="M45" s="7">
        <f t="shared" si="9"/>
        <v>123459.98724879805</v>
      </c>
      <c r="N45" s="7">
        <f t="shared" ref="N45" si="10">$B$20*N44</f>
        <v>146558.20978980031</v>
      </c>
      <c r="O45" s="7">
        <f t="shared" ref="O45" si="11">$B$20*O44</f>
        <v>171440.08787838864</v>
      </c>
      <c r="P45" s="7">
        <f t="shared" ref="P45" si="12">$B$20*P44</f>
        <v>198061.03012587337</v>
      </c>
      <c r="Q45" s="7">
        <f t="shared" ref="Q45" si="13">$B$20*Q44</f>
        <v>226377.55992828208</v>
      </c>
      <c r="R45" s="7">
        <f t="shared" ref="R45" si="14">$B$20*R44</f>
        <v>256347.28759674169</v>
      </c>
      <c r="S45" s="7">
        <f t="shared" ref="S45" si="15">$B$20*S44</f>
        <v>287928.88318460091</v>
      </c>
      <c r="T45" s="7">
        <f t="shared" ref="T45" si="16">$B$20*T44</f>
        <v>321082.0499938748</v>
      </c>
      <c r="U45" s="7">
        <f t="shared" ref="U45" si="17">$B$20*U44</f>
        <v>355767.49874402792</v>
      </c>
      <c r="V45" s="7">
        <f t="shared" ref="V45" si="18">$B$20*V44</f>
        <v>391946.92238653835</v>
      </c>
      <c r="W45" s="7">
        <f t="shared" ref="W45" si="19">$B$20*W44</f>
        <v>429582.9715490971</v>
      </c>
      <c r="X45" s="7">
        <f t="shared" ref="X45" si="20">$B$20*X44</f>
        <v>468639.23059370299</v>
      </c>
      <c r="Y45" s="7">
        <f t="shared" ref="Y45:AK45" si="21">$B$20*Y44</f>
        <v>509080.19427330489</v>
      </c>
      <c r="Z45" s="7">
        <f t="shared" si="21"/>
        <v>550871.24497202772</v>
      </c>
      <c r="AA45" s="7">
        <f t="shared" si="21"/>
        <v>593978.63051439379</v>
      </c>
      <c r="AB45" s="7">
        <f t="shared" si="21"/>
        <v>638369.44252931175</v>
      </c>
      <c r="AC45" s="7">
        <f t="shared" si="21"/>
        <v>684011.59535496775</v>
      </c>
      <c r="AD45" s="7">
        <f t="shared" si="21"/>
        <v>730873.80547109363</v>
      </c>
      <c r="AE45" s="7">
        <f t="shared" si="21"/>
        <v>778925.57144542737</v>
      </c>
      <c r="AF45" s="7">
        <f t="shared" si="21"/>
        <v>828137.15438151406</v>
      </c>
      <c r="AG45" s="7">
        <f t="shared" si="21"/>
        <v>878479.55885530962</v>
      </c>
      <c r="AH45" s="7">
        <f t="shared" si="21"/>
        <v>929924.51432837127</v>
      </c>
      <c r="AI45" s="7">
        <f t="shared" si="21"/>
        <v>982444.45702571748</v>
      </c>
      <c r="AJ45" s="7">
        <f t="shared" si="21"/>
        <v>1036012.5122667411</v>
      </c>
      <c r="AK45" s="7">
        <f t="shared" si="21"/>
        <v>1090602.4772378504</v>
      </c>
    </row>
    <row r="48" spans="1:37" ht="18" thickBot="1" x14ac:dyDescent="0.25">
      <c r="A48" s="10" t="s">
        <v>22</v>
      </c>
    </row>
    <row r="49" spans="1:37" ht="16" thickTop="1" x14ac:dyDescent="0.2">
      <c r="A49" t="s">
        <v>23</v>
      </c>
      <c r="B49" s="7">
        <f>$B$6/12</f>
        <v>4166.666666666667</v>
      </c>
      <c r="C49" s="7">
        <f t="shared" ref="C49:AK49" si="22">$B$6/12</f>
        <v>4166.666666666667</v>
      </c>
      <c r="D49" s="7">
        <f t="shared" si="22"/>
        <v>4166.666666666667</v>
      </c>
      <c r="E49" s="7">
        <f t="shared" si="22"/>
        <v>4166.666666666667</v>
      </c>
      <c r="F49" s="7">
        <f t="shared" si="22"/>
        <v>4166.666666666667</v>
      </c>
      <c r="G49" s="7">
        <f t="shared" si="22"/>
        <v>4166.666666666667</v>
      </c>
      <c r="H49" s="7">
        <f t="shared" si="22"/>
        <v>4166.666666666667</v>
      </c>
      <c r="I49" s="7">
        <f t="shared" si="22"/>
        <v>4166.666666666667</v>
      </c>
      <c r="J49" s="7">
        <f t="shared" si="22"/>
        <v>4166.666666666667</v>
      </c>
      <c r="K49" s="7">
        <f t="shared" si="22"/>
        <v>4166.666666666667</v>
      </c>
      <c r="L49" s="7">
        <f t="shared" si="22"/>
        <v>4166.666666666667</v>
      </c>
      <c r="M49" s="7">
        <f t="shared" si="22"/>
        <v>4166.666666666667</v>
      </c>
      <c r="N49" s="7">
        <f t="shared" si="22"/>
        <v>4166.666666666667</v>
      </c>
      <c r="O49" s="7">
        <f t="shared" si="22"/>
        <v>4166.666666666667</v>
      </c>
      <c r="P49" s="7">
        <f t="shared" si="22"/>
        <v>4166.666666666667</v>
      </c>
      <c r="Q49" s="7">
        <f t="shared" si="22"/>
        <v>4166.666666666667</v>
      </c>
      <c r="R49" s="7">
        <f t="shared" si="22"/>
        <v>4166.666666666667</v>
      </c>
      <c r="S49" s="7">
        <f t="shared" si="22"/>
        <v>4166.666666666667</v>
      </c>
      <c r="T49" s="7">
        <f t="shared" si="22"/>
        <v>4166.666666666667</v>
      </c>
      <c r="U49" s="7">
        <f t="shared" si="22"/>
        <v>4166.666666666667</v>
      </c>
      <c r="V49" s="7">
        <f t="shared" si="22"/>
        <v>4166.666666666667</v>
      </c>
      <c r="W49" s="7">
        <f t="shared" si="22"/>
        <v>4166.666666666667</v>
      </c>
      <c r="X49" s="7">
        <f t="shared" si="22"/>
        <v>4166.666666666667</v>
      </c>
      <c r="Y49" s="7">
        <f t="shared" si="22"/>
        <v>4166.666666666667</v>
      </c>
      <c r="Z49" s="7">
        <f t="shared" si="22"/>
        <v>4166.666666666667</v>
      </c>
      <c r="AA49" s="7">
        <f t="shared" si="22"/>
        <v>4166.666666666667</v>
      </c>
      <c r="AB49" s="7">
        <f t="shared" si="22"/>
        <v>4166.666666666667</v>
      </c>
      <c r="AC49" s="7">
        <f t="shared" si="22"/>
        <v>4166.666666666667</v>
      </c>
      <c r="AD49" s="7">
        <f t="shared" si="22"/>
        <v>4166.666666666667</v>
      </c>
      <c r="AE49" s="7">
        <f t="shared" si="22"/>
        <v>4166.666666666667</v>
      </c>
      <c r="AF49" s="7">
        <f t="shared" si="22"/>
        <v>4166.666666666667</v>
      </c>
      <c r="AG49" s="7">
        <f t="shared" si="22"/>
        <v>4166.666666666667</v>
      </c>
      <c r="AH49" s="7">
        <f t="shared" si="22"/>
        <v>4166.666666666667</v>
      </c>
      <c r="AI49" s="7">
        <f t="shared" si="22"/>
        <v>4166.666666666667</v>
      </c>
      <c r="AJ49" s="7">
        <f t="shared" si="22"/>
        <v>4166.666666666667</v>
      </c>
      <c r="AK49" s="7">
        <f t="shared" si="22"/>
        <v>4166.666666666667</v>
      </c>
    </row>
    <row r="50" spans="1:37" x14ac:dyDescent="0.2">
      <c r="A50" t="s">
        <v>18</v>
      </c>
      <c r="B50" s="7">
        <f t="shared" ref="B50:J50" si="23">MAX(B38,B8)*$B$7/12</f>
        <v>4583.333333333333</v>
      </c>
      <c r="C50" s="7">
        <f t="shared" si="23"/>
        <v>3208.3333333333335</v>
      </c>
      <c r="D50" s="7">
        <f t="shared" si="23"/>
        <v>3025</v>
      </c>
      <c r="E50" s="7">
        <f t="shared" si="23"/>
        <v>4583.333333333333</v>
      </c>
      <c r="F50" s="7">
        <f t="shared" si="23"/>
        <v>4583.333333333333</v>
      </c>
      <c r="G50" s="7">
        <f t="shared" si="23"/>
        <v>4583.333333333333</v>
      </c>
      <c r="H50" s="7">
        <f t="shared" si="23"/>
        <v>4583.333333333333</v>
      </c>
      <c r="I50" s="7">
        <f t="shared" si="23"/>
        <v>4583.333333333333</v>
      </c>
      <c r="J50" s="7">
        <f t="shared" si="23"/>
        <v>4583.333333333333</v>
      </c>
      <c r="K50" s="7">
        <f t="shared" ref="K50:AK50" si="24">$B$7/12</f>
        <v>4583.333333333333</v>
      </c>
      <c r="L50" s="7">
        <f t="shared" si="24"/>
        <v>4583.333333333333</v>
      </c>
      <c r="M50" s="7">
        <f t="shared" si="24"/>
        <v>4583.333333333333</v>
      </c>
      <c r="N50" s="7">
        <f t="shared" si="24"/>
        <v>4583.333333333333</v>
      </c>
      <c r="O50" s="7">
        <f t="shared" si="24"/>
        <v>4583.333333333333</v>
      </c>
      <c r="P50" s="7">
        <f t="shared" si="24"/>
        <v>4583.333333333333</v>
      </c>
      <c r="Q50" s="7">
        <f t="shared" si="24"/>
        <v>4583.333333333333</v>
      </c>
      <c r="R50" s="7">
        <f t="shared" si="24"/>
        <v>4583.333333333333</v>
      </c>
      <c r="S50" s="7">
        <f t="shared" si="24"/>
        <v>4583.333333333333</v>
      </c>
      <c r="T50" s="7">
        <f t="shared" si="24"/>
        <v>4583.333333333333</v>
      </c>
      <c r="U50" s="7">
        <f t="shared" si="24"/>
        <v>4583.333333333333</v>
      </c>
      <c r="V50" s="7">
        <f t="shared" si="24"/>
        <v>4583.333333333333</v>
      </c>
      <c r="W50" s="7">
        <f t="shared" si="24"/>
        <v>4583.333333333333</v>
      </c>
      <c r="X50" s="7">
        <f t="shared" si="24"/>
        <v>4583.333333333333</v>
      </c>
      <c r="Y50" s="7">
        <f t="shared" si="24"/>
        <v>4583.333333333333</v>
      </c>
      <c r="Z50" s="7">
        <f t="shared" si="24"/>
        <v>4583.333333333333</v>
      </c>
      <c r="AA50" s="7">
        <f t="shared" si="24"/>
        <v>4583.333333333333</v>
      </c>
      <c r="AB50" s="7">
        <f t="shared" si="24"/>
        <v>4583.333333333333</v>
      </c>
      <c r="AC50" s="7">
        <f t="shared" si="24"/>
        <v>4583.333333333333</v>
      </c>
      <c r="AD50" s="7">
        <f t="shared" si="24"/>
        <v>4583.333333333333</v>
      </c>
      <c r="AE50" s="7">
        <f t="shared" si="24"/>
        <v>4583.333333333333</v>
      </c>
      <c r="AF50" s="7">
        <f t="shared" si="24"/>
        <v>4583.333333333333</v>
      </c>
      <c r="AG50" s="7">
        <f t="shared" si="24"/>
        <v>4583.333333333333</v>
      </c>
      <c r="AH50" s="7">
        <f t="shared" si="24"/>
        <v>4583.333333333333</v>
      </c>
      <c r="AI50" s="7">
        <f t="shared" si="24"/>
        <v>4583.333333333333</v>
      </c>
      <c r="AJ50" s="7">
        <f t="shared" si="24"/>
        <v>4583.333333333333</v>
      </c>
      <c r="AK50" s="7">
        <f t="shared" si="24"/>
        <v>4583.333333333333</v>
      </c>
    </row>
    <row r="51" spans="1:37" x14ac:dyDescent="0.2">
      <c r="A51" t="s">
        <v>24</v>
      </c>
      <c r="B51" s="7">
        <f>$B$10/12</f>
        <v>2500</v>
      </c>
      <c r="C51" s="7">
        <f t="shared" ref="C51:AK51" si="25">$B$10/12</f>
        <v>2500</v>
      </c>
      <c r="D51" s="7">
        <f t="shared" si="25"/>
        <v>2500</v>
      </c>
      <c r="E51" s="7">
        <f t="shared" si="25"/>
        <v>2500</v>
      </c>
      <c r="F51" s="7">
        <f t="shared" si="25"/>
        <v>2500</v>
      </c>
      <c r="G51" s="7">
        <f t="shared" si="25"/>
        <v>2500</v>
      </c>
      <c r="H51" s="7">
        <f t="shared" si="25"/>
        <v>2500</v>
      </c>
      <c r="I51" s="7">
        <f t="shared" si="25"/>
        <v>2500</v>
      </c>
      <c r="J51" s="7">
        <f t="shared" si="25"/>
        <v>2500</v>
      </c>
      <c r="K51" s="7">
        <f t="shared" si="25"/>
        <v>2500</v>
      </c>
      <c r="L51" s="7">
        <f t="shared" si="25"/>
        <v>2500</v>
      </c>
      <c r="M51" s="7">
        <f t="shared" si="25"/>
        <v>2500</v>
      </c>
      <c r="N51" s="7">
        <f t="shared" si="25"/>
        <v>2500</v>
      </c>
      <c r="O51" s="7">
        <f t="shared" si="25"/>
        <v>2500</v>
      </c>
      <c r="P51" s="7">
        <f t="shared" si="25"/>
        <v>2500</v>
      </c>
      <c r="Q51" s="7">
        <f t="shared" si="25"/>
        <v>2500</v>
      </c>
      <c r="R51" s="7">
        <f t="shared" si="25"/>
        <v>2500</v>
      </c>
      <c r="S51" s="7">
        <f t="shared" si="25"/>
        <v>2500</v>
      </c>
      <c r="T51" s="7">
        <f t="shared" si="25"/>
        <v>2500</v>
      </c>
      <c r="U51" s="7">
        <f t="shared" si="25"/>
        <v>2500</v>
      </c>
      <c r="V51" s="7">
        <f t="shared" si="25"/>
        <v>2500</v>
      </c>
      <c r="W51" s="7">
        <f t="shared" si="25"/>
        <v>2500</v>
      </c>
      <c r="X51" s="7">
        <f t="shared" si="25"/>
        <v>2500</v>
      </c>
      <c r="Y51" s="7">
        <f t="shared" si="25"/>
        <v>2500</v>
      </c>
      <c r="Z51" s="7">
        <f t="shared" si="25"/>
        <v>2500</v>
      </c>
      <c r="AA51" s="7">
        <f t="shared" si="25"/>
        <v>2500</v>
      </c>
      <c r="AB51" s="7">
        <f t="shared" si="25"/>
        <v>2500</v>
      </c>
      <c r="AC51" s="7">
        <f t="shared" si="25"/>
        <v>2500</v>
      </c>
      <c r="AD51" s="7">
        <f t="shared" si="25"/>
        <v>2500</v>
      </c>
      <c r="AE51" s="7">
        <f t="shared" si="25"/>
        <v>2500</v>
      </c>
      <c r="AF51" s="7">
        <f t="shared" si="25"/>
        <v>2500</v>
      </c>
      <c r="AG51" s="7">
        <f t="shared" si="25"/>
        <v>2500</v>
      </c>
      <c r="AH51" s="7">
        <f t="shared" si="25"/>
        <v>2500</v>
      </c>
      <c r="AI51" s="7">
        <f t="shared" si="25"/>
        <v>2500</v>
      </c>
      <c r="AJ51" s="7">
        <f t="shared" si="25"/>
        <v>2500</v>
      </c>
      <c r="AK51" s="7">
        <f t="shared" si="25"/>
        <v>2500</v>
      </c>
    </row>
    <row r="52" spans="1:37" x14ac:dyDescent="0.2">
      <c r="A52" t="s">
        <v>41</v>
      </c>
      <c r="B52" s="7">
        <f>B39*(1+$B$11)/$B$23*$B$25*$B$26</f>
        <v>850.22135416666674</v>
      </c>
      <c r="C52" s="7">
        <f t="shared" ref="C52:AK52" si="26">C39*(1+$B$11)/$B$23*$B$25*$B$26</f>
        <v>2805.7304687499995</v>
      </c>
      <c r="D52" s="7">
        <f t="shared" si="26"/>
        <v>5611.4609374999991</v>
      </c>
      <c r="E52" s="7">
        <f t="shared" si="26"/>
        <v>8502.2135416666661</v>
      </c>
      <c r="F52" s="7">
        <f t="shared" si="26"/>
        <v>8502.2135416666661</v>
      </c>
      <c r="G52" s="7">
        <f t="shared" si="26"/>
        <v>8502.2135416666661</v>
      </c>
      <c r="H52" s="7">
        <f t="shared" si="26"/>
        <v>8502.2135416666661</v>
      </c>
      <c r="I52" s="7">
        <f t="shared" si="26"/>
        <v>8502.2135416666661</v>
      </c>
      <c r="J52" s="7">
        <f t="shared" si="26"/>
        <v>8502.2135416666661</v>
      </c>
      <c r="K52" s="7">
        <f t="shared" si="26"/>
        <v>8502.2135416666661</v>
      </c>
      <c r="L52" s="7">
        <f t="shared" si="26"/>
        <v>8502.2135416666661</v>
      </c>
      <c r="M52" s="7">
        <f t="shared" si="26"/>
        <v>8502.2135416666661</v>
      </c>
      <c r="N52" s="7">
        <f t="shared" si="26"/>
        <v>8502.2135416666661</v>
      </c>
      <c r="O52" s="7">
        <f t="shared" si="26"/>
        <v>8502.2135416666661</v>
      </c>
      <c r="P52" s="7">
        <f t="shared" si="26"/>
        <v>8502.2135416666661</v>
      </c>
      <c r="Q52" s="7">
        <f t="shared" si="26"/>
        <v>8502.2135416666661</v>
      </c>
      <c r="R52" s="7">
        <f t="shared" si="26"/>
        <v>8502.2135416666661</v>
      </c>
      <c r="S52" s="7">
        <f t="shared" si="26"/>
        <v>8502.2135416666661</v>
      </c>
      <c r="T52" s="7">
        <f t="shared" si="26"/>
        <v>8502.2135416666661</v>
      </c>
      <c r="U52" s="7">
        <f t="shared" si="26"/>
        <v>8502.2135416666661</v>
      </c>
      <c r="V52" s="7">
        <f t="shared" si="26"/>
        <v>8502.2135416666661</v>
      </c>
      <c r="W52" s="7">
        <f t="shared" si="26"/>
        <v>8502.2135416666661</v>
      </c>
      <c r="X52" s="7">
        <f t="shared" si="26"/>
        <v>8502.2135416666661</v>
      </c>
      <c r="Y52" s="7">
        <f t="shared" si="26"/>
        <v>8502.2135416666661</v>
      </c>
      <c r="Z52" s="7">
        <f t="shared" si="26"/>
        <v>8502.2135416666661</v>
      </c>
      <c r="AA52" s="7">
        <f t="shared" si="26"/>
        <v>8502.2135416666661</v>
      </c>
      <c r="AB52" s="7">
        <f t="shared" si="26"/>
        <v>8502.2135416666661</v>
      </c>
      <c r="AC52" s="7">
        <f t="shared" si="26"/>
        <v>8502.2135416666661</v>
      </c>
      <c r="AD52" s="7">
        <f t="shared" si="26"/>
        <v>8502.2135416666661</v>
      </c>
      <c r="AE52" s="7">
        <f t="shared" si="26"/>
        <v>8502.2135416666661</v>
      </c>
      <c r="AF52" s="7">
        <f t="shared" si="26"/>
        <v>8502.2135416666661</v>
      </c>
      <c r="AG52" s="7">
        <f t="shared" si="26"/>
        <v>8502.2135416666661</v>
      </c>
      <c r="AH52" s="7">
        <f t="shared" si="26"/>
        <v>8502.2135416666661</v>
      </c>
      <c r="AI52" s="7">
        <f t="shared" si="26"/>
        <v>8502.2135416666661</v>
      </c>
      <c r="AJ52" s="7">
        <f t="shared" si="26"/>
        <v>8502.2135416666661</v>
      </c>
      <c r="AK52" s="7">
        <f t="shared" si="26"/>
        <v>8502.2135416666661</v>
      </c>
    </row>
    <row r="53" spans="1:37" ht="16" thickBot="1" x14ac:dyDescent="0.25">
      <c r="A53" s="8" t="s">
        <v>118</v>
      </c>
      <c r="B53" s="9">
        <f>SUM(B49:B52)</f>
        <v>12100.221354166666</v>
      </c>
      <c r="C53" s="9">
        <f t="shared" ref="C53:M53" si="27">SUM(C49:C52)</f>
        <v>12680.73046875</v>
      </c>
      <c r="D53" s="9">
        <f t="shared" si="27"/>
        <v>15303.127604166668</v>
      </c>
      <c r="E53" s="9">
        <f t="shared" si="27"/>
        <v>19752.213541666664</v>
      </c>
      <c r="F53" s="9">
        <f t="shared" si="27"/>
        <v>19752.213541666664</v>
      </c>
      <c r="G53" s="9">
        <f t="shared" si="27"/>
        <v>19752.213541666664</v>
      </c>
      <c r="H53" s="9">
        <f t="shared" si="27"/>
        <v>19752.213541666664</v>
      </c>
      <c r="I53" s="9">
        <f t="shared" si="27"/>
        <v>19752.213541666664</v>
      </c>
      <c r="J53" s="9">
        <f t="shared" si="27"/>
        <v>19752.213541666664</v>
      </c>
      <c r="K53" s="9">
        <f t="shared" si="27"/>
        <v>19752.213541666664</v>
      </c>
      <c r="L53" s="9">
        <f t="shared" si="27"/>
        <v>19752.213541666664</v>
      </c>
      <c r="M53" s="9">
        <f t="shared" si="27"/>
        <v>19752.213541666664</v>
      </c>
      <c r="N53" s="9">
        <f t="shared" ref="N53" si="28">SUM(N49:N52)</f>
        <v>19752.213541666664</v>
      </c>
      <c r="O53" s="9">
        <f t="shared" ref="O53" si="29">SUM(O49:O52)</f>
        <v>19752.213541666664</v>
      </c>
      <c r="P53" s="9">
        <f t="shared" ref="P53" si="30">SUM(P49:P52)</f>
        <v>19752.213541666664</v>
      </c>
      <c r="Q53" s="9">
        <f t="shared" ref="Q53" si="31">SUM(Q49:Q52)</f>
        <v>19752.213541666664</v>
      </c>
      <c r="R53" s="9">
        <f t="shared" ref="R53" si="32">SUM(R49:R52)</f>
        <v>19752.213541666664</v>
      </c>
      <c r="S53" s="9">
        <f t="shared" ref="S53" si="33">SUM(S49:S52)</f>
        <v>19752.213541666664</v>
      </c>
      <c r="T53" s="9">
        <f t="shared" ref="T53" si="34">SUM(T49:T52)</f>
        <v>19752.213541666664</v>
      </c>
      <c r="U53" s="9">
        <f t="shared" ref="U53" si="35">SUM(U49:U52)</f>
        <v>19752.213541666664</v>
      </c>
      <c r="V53" s="9">
        <f t="shared" ref="V53" si="36">SUM(V49:V52)</f>
        <v>19752.213541666664</v>
      </c>
      <c r="W53" s="9">
        <f t="shared" ref="W53" si="37">SUM(W49:W52)</f>
        <v>19752.213541666664</v>
      </c>
      <c r="X53" s="9">
        <f t="shared" ref="X53" si="38">SUM(X49:X52)</f>
        <v>19752.213541666664</v>
      </c>
      <c r="Y53" s="9">
        <f t="shared" ref="Y53:AK53" si="39">SUM(Y49:Y52)</f>
        <v>19752.213541666664</v>
      </c>
      <c r="Z53" s="9">
        <f t="shared" si="39"/>
        <v>19752.213541666664</v>
      </c>
      <c r="AA53" s="9">
        <f t="shared" si="39"/>
        <v>19752.213541666664</v>
      </c>
      <c r="AB53" s="9">
        <f t="shared" si="39"/>
        <v>19752.213541666664</v>
      </c>
      <c r="AC53" s="9">
        <f t="shared" si="39"/>
        <v>19752.213541666664</v>
      </c>
      <c r="AD53" s="9">
        <f t="shared" si="39"/>
        <v>19752.213541666664</v>
      </c>
      <c r="AE53" s="9">
        <f t="shared" si="39"/>
        <v>19752.213541666664</v>
      </c>
      <c r="AF53" s="9">
        <f t="shared" si="39"/>
        <v>19752.213541666664</v>
      </c>
      <c r="AG53" s="9">
        <f t="shared" si="39"/>
        <v>19752.213541666664</v>
      </c>
      <c r="AH53" s="9">
        <f t="shared" si="39"/>
        <v>19752.213541666664</v>
      </c>
      <c r="AI53" s="9">
        <f t="shared" si="39"/>
        <v>19752.213541666664</v>
      </c>
      <c r="AJ53" s="9">
        <f t="shared" si="39"/>
        <v>19752.213541666664</v>
      </c>
      <c r="AK53" s="9">
        <f t="shared" si="39"/>
        <v>19752.213541666664</v>
      </c>
    </row>
    <row r="54" spans="1:37" ht="16" thickTop="1" x14ac:dyDescent="0.2">
      <c r="A54" t="s">
        <v>29</v>
      </c>
      <c r="B54" s="7">
        <f>B53</f>
        <v>12100.221354166666</v>
      </c>
      <c r="C54" s="7">
        <f>C53+B54</f>
        <v>24780.951822916664</v>
      </c>
      <c r="D54" s="7">
        <f t="shared" ref="D54:M54" si="40">D53+C54</f>
        <v>40084.079427083328</v>
      </c>
      <c r="E54" s="7">
        <f t="shared" si="40"/>
        <v>59836.292968749993</v>
      </c>
      <c r="F54" s="7">
        <f t="shared" si="40"/>
        <v>79588.506510416657</v>
      </c>
      <c r="G54" s="7">
        <f t="shared" si="40"/>
        <v>99340.720052083314</v>
      </c>
      <c r="H54" s="7">
        <f t="shared" si="40"/>
        <v>119092.93359374997</v>
      </c>
      <c r="I54" s="7">
        <f t="shared" si="40"/>
        <v>138845.14713541663</v>
      </c>
      <c r="J54" s="7">
        <f t="shared" si="40"/>
        <v>158597.36067708328</v>
      </c>
      <c r="K54" s="7">
        <f t="shared" si="40"/>
        <v>178349.57421874994</v>
      </c>
      <c r="L54" s="7">
        <f t="shared" si="40"/>
        <v>198101.7877604166</v>
      </c>
      <c r="M54" s="7">
        <f t="shared" si="40"/>
        <v>217854.00130208326</v>
      </c>
      <c r="N54" s="7">
        <f t="shared" ref="N54" si="41">N53+M54</f>
        <v>237606.21484374991</v>
      </c>
      <c r="O54" s="7">
        <f t="shared" ref="O54" si="42">O53+N54</f>
        <v>257358.42838541657</v>
      </c>
      <c r="P54" s="7">
        <f t="shared" ref="P54" si="43">P53+O54</f>
        <v>277110.64192708326</v>
      </c>
      <c r="Q54" s="7">
        <f t="shared" ref="Q54" si="44">Q53+P54</f>
        <v>296862.85546874994</v>
      </c>
      <c r="R54" s="7">
        <f t="shared" ref="R54" si="45">R53+Q54</f>
        <v>316615.06901041663</v>
      </c>
      <c r="S54" s="7">
        <f t="shared" ref="S54" si="46">S53+R54</f>
        <v>336367.28255208331</v>
      </c>
      <c r="T54" s="7">
        <f t="shared" ref="T54" si="47">T53+S54</f>
        <v>356119.49609375</v>
      </c>
      <c r="U54" s="7">
        <f t="shared" ref="U54" si="48">U53+T54</f>
        <v>375871.70963541669</v>
      </c>
      <c r="V54" s="7">
        <f t="shared" ref="V54" si="49">V53+U54</f>
        <v>395623.92317708337</v>
      </c>
      <c r="W54" s="7">
        <f t="shared" ref="W54" si="50">W53+V54</f>
        <v>415376.13671875006</v>
      </c>
      <c r="X54" s="7">
        <f t="shared" ref="X54" si="51">X53+W54</f>
        <v>435128.35026041674</v>
      </c>
      <c r="Y54" s="7">
        <f t="shared" ref="Y54:AK54" si="52">Y53+X54</f>
        <v>454880.56380208343</v>
      </c>
      <c r="Z54" s="7">
        <f t="shared" si="52"/>
        <v>474632.77734375012</v>
      </c>
      <c r="AA54" s="7">
        <f t="shared" si="52"/>
        <v>494384.9908854168</v>
      </c>
      <c r="AB54" s="7">
        <f t="shared" si="52"/>
        <v>514137.20442708349</v>
      </c>
      <c r="AC54" s="7">
        <f t="shared" si="52"/>
        <v>533889.41796875012</v>
      </c>
      <c r="AD54" s="7">
        <f t="shared" si="52"/>
        <v>553641.63151041674</v>
      </c>
      <c r="AE54" s="7">
        <f t="shared" si="52"/>
        <v>573393.84505208337</v>
      </c>
      <c r="AF54" s="7">
        <f t="shared" si="52"/>
        <v>593146.05859375</v>
      </c>
      <c r="AG54" s="7">
        <f t="shared" si="52"/>
        <v>612898.27213541663</v>
      </c>
      <c r="AH54" s="7">
        <f t="shared" si="52"/>
        <v>632650.48567708326</v>
      </c>
      <c r="AI54" s="7">
        <f t="shared" si="52"/>
        <v>652402.69921874988</v>
      </c>
      <c r="AJ54" s="7">
        <f t="shared" si="52"/>
        <v>672154.91276041651</v>
      </c>
      <c r="AK54" s="7">
        <f t="shared" si="52"/>
        <v>691907.12630208314</v>
      </c>
    </row>
    <row r="55" spans="1:37" x14ac:dyDescent="0.2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</row>
    <row r="56" spans="1:37" ht="18" thickBot="1" x14ac:dyDescent="0.25">
      <c r="A56" s="10" t="s">
        <v>32</v>
      </c>
      <c r="B56" s="2" t="s">
        <v>0</v>
      </c>
      <c r="C56" s="2" t="s">
        <v>1</v>
      </c>
      <c r="D56" s="2" t="s">
        <v>2</v>
      </c>
      <c r="E56" s="2" t="s">
        <v>3</v>
      </c>
      <c r="F56" s="2" t="s">
        <v>4</v>
      </c>
      <c r="G56" s="2" t="s">
        <v>5</v>
      </c>
      <c r="H56" s="2" t="s">
        <v>6</v>
      </c>
      <c r="I56" s="2" t="s">
        <v>7</v>
      </c>
      <c r="J56" s="2" t="s">
        <v>8</v>
      </c>
      <c r="K56" s="2" t="s">
        <v>9</v>
      </c>
      <c r="L56" s="2" t="s">
        <v>10</v>
      </c>
      <c r="M56" s="2" t="s">
        <v>11</v>
      </c>
      <c r="N56" s="2" t="s">
        <v>42</v>
      </c>
      <c r="O56" s="2" t="s">
        <v>43</v>
      </c>
      <c r="P56" s="2" t="s">
        <v>44</v>
      </c>
      <c r="Q56" s="2" t="s">
        <v>45</v>
      </c>
      <c r="R56" s="2" t="s">
        <v>46</v>
      </c>
      <c r="S56" s="2" t="s">
        <v>47</v>
      </c>
      <c r="T56" s="2" t="s">
        <v>48</v>
      </c>
      <c r="U56" s="2" t="s">
        <v>49</v>
      </c>
      <c r="V56" s="2" t="s">
        <v>50</v>
      </c>
      <c r="W56" s="2" t="s">
        <v>51</v>
      </c>
      <c r="X56" s="2" t="s">
        <v>52</v>
      </c>
      <c r="Y56" s="2" t="s">
        <v>53</v>
      </c>
      <c r="Z56" s="2" t="s">
        <v>73</v>
      </c>
      <c r="AA56" s="2" t="s">
        <v>74</v>
      </c>
      <c r="AB56" s="2" t="s">
        <v>75</v>
      </c>
      <c r="AC56" s="2" t="s">
        <v>76</v>
      </c>
      <c r="AD56" s="2" t="s">
        <v>77</v>
      </c>
      <c r="AE56" s="2" t="s">
        <v>78</v>
      </c>
      <c r="AF56" s="2" t="s">
        <v>79</v>
      </c>
      <c r="AG56" s="2" t="s">
        <v>80</v>
      </c>
      <c r="AH56" s="2" t="s">
        <v>81</v>
      </c>
      <c r="AI56" s="2" t="s">
        <v>82</v>
      </c>
      <c r="AJ56" s="2" t="s">
        <v>83</v>
      </c>
      <c r="AK56" s="2" t="s">
        <v>84</v>
      </c>
    </row>
    <row r="57" spans="1:37" ht="16" thickTop="1" x14ac:dyDescent="0.2">
      <c r="A57" t="s">
        <v>27</v>
      </c>
      <c r="B57" s="7">
        <f t="shared" ref="B57:AK57" si="53">B43*$B$20-B53</f>
        <v>-11864.110243055555</v>
      </c>
      <c r="C57" s="7">
        <f t="shared" si="53"/>
        <v>-11671.35546875</v>
      </c>
      <c r="D57" s="7">
        <f t="shared" si="53"/>
        <v>-12760.653645833334</v>
      </c>
      <c r="E57" s="7">
        <f t="shared" si="53"/>
        <v>-14912.190321180553</v>
      </c>
      <c r="F57" s="7">
        <f t="shared" si="53"/>
        <v>-12672.079790581596</v>
      </c>
      <c r="G57" s="7">
        <f t="shared" si="53"/>
        <v>-10487.972023247612</v>
      </c>
      <c r="H57" s="7">
        <f t="shared" si="53"/>
        <v>-8358.4669500969758</v>
      </c>
      <c r="I57" s="7">
        <f t="shared" si="53"/>
        <v>-6282.1995037751076</v>
      </c>
      <c r="J57" s="7">
        <f t="shared" si="53"/>
        <v>-4257.8387436112862</v>
      </c>
      <c r="K57" s="7">
        <f t="shared" si="53"/>
        <v>-2284.0870024515571</v>
      </c>
      <c r="L57" s="7">
        <f t="shared" si="53"/>
        <v>-359.67905482082642</v>
      </c>
      <c r="M57" s="7">
        <f t="shared" si="53"/>
        <v>1516.6186941191372</v>
      </c>
      <c r="N57" s="7">
        <f t="shared" si="53"/>
        <v>3346.008999335605</v>
      </c>
      <c r="O57" s="7">
        <f t="shared" si="53"/>
        <v>5129.6645469216564</v>
      </c>
      <c r="P57" s="7">
        <f t="shared" si="53"/>
        <v>6868.7287058180591</v>
      </c>
      <c r="Q57" s="7">
        <f t="shared" si="53"/>
        <v>8564.3162607420527</v>
      </c>
      <c r="R57" s="7">
        <f t="shared" si="53"/>
        <v>10217.514126792947</v>
      </c>
      <c r="S57" s="7">
        <f t="shared" si="53"/>
        <v>11829.382046192572</v>
      </c>
      <c r="T57" s="7">
        <f t="shared" si="53"/>
        <v>13400.953267607205</v>
      </c>
      <c r="U57" s="7">
        <f t="shared" si="53"/>
        <v>14933.235208486469</v>
      </c>
      <c r="V57" s="7">
        <f t="shared" si="53"/>
        <v>16427.210100843753</v>
      </c>
      <c r="W57" s="7">
        <f t="shared" si="53"/>
        <v>17883.835620892103</v>
      </c>
      <c r="X57" s="7">
        <f t="shared" si="53"/>
        <v>19304.045502939247</v>
      </c>
      <c r="Y57" s="7">
        <f t="shared" si="53"/>
        <v>20688.750137935211</v>
      </c>
      <c r="Z57" s="7">
        <f t="shared" si="53"/>
        <v>22038.837157056281</v>
      </c>
      <c r="AA57" s="7">
        <f t="shared" si="53"/>
        <v>23355.17200069932</v>
      </c>
      <c r="AB57" s="7">
        <f t="shared" si="53"/>
        <v>24638.598473251281</v>
      </c>
      <c r="AC57" s="7">
        <f t="shared" si="53"/>
        <v>25889.93928398945</v>
      </c>
      <c r="AD57" s="7">
        <f t="shared" si="53"/>
        <v>27109.996574459154</v>
      </c>
      <c r="AE57" s="7">
        <f t="shared" si="53"/>
        <v>28299.552432667122</v>
      </c>
      <c r="AF57" s="7">
        <f t="shared" si="53"/>
        <v>29459.369394419889</v>
      </c>
      <c r="AG57" s="7">
        <f t="shared" si="53"/>
        <v>30590.19093212884</v>
      </c>
      <c r="AH57" s="7">
        <f t="shared" si="53"/>
        <v>31692.74193139506</v>
      </c>
      <c r="AI57" s="7">
        <f t="shared" si="53"/>
        <v>32767.729155679634</v>
      </c>
      <c r="AJ57" s="7">
        <f t="shared" si="53"/>
        <v>33815.841699357086</v>
      </c>
      <c r="AK57" s="7">
        <f t="shared" si="53"/>
        <v>34837.751429442607</v>
      </c>
    </row>
    <row r="58" spans="1:37" x14ac:dyDescent="0.2">
      <c r="A58" t="s">
        <v>28</v>
      </c>
      <c r="B58" s="7">
        <f>B45-B54</f>
        <v>-11864.110243055555</v>
      </c>
      <c r="C58" s="7">
        <f t="shared" ref="C58:M58" si="54">C45-C54</f>
        <v>-23535.465711805555</v>
      </c>
      <c r="D58" s="7">
        <f t="shared" si="54"/>
        <v>-36296.119357638883</v>
      </c>
      <c r="E58" s="7">
        <f t="shared" si="54"/>
        <v>-51208.309678819438</v>
      </c>
      <c r="F58" s="7">
        <f t="shared" si="54"/>
        <v>-63880.389469401031</v>
      </c>
      <c r="G58" s="7">
        <f t="shared" si="54"/>
        <v>-74368.361492648633</v>
      </c>
      <c r="H58" s="7">
        <f t="shared" si="54"/>
        <v>-82726.828442745609</v>
      </c>
      <c r="I58" s="7">
        <f t="shared" si="54"/>
        <v>-89009.027946520699</v>
      </c>
      <c r="J58" s="7">
        <f t="shared" si="54"/>
        <v>-93266.866690131981</v>
      </c>
      <c r="K58" s="7">
        <f t="shared" si="54"/>
        <v>-95550.953692583527</v>
      </c>
      <c r="L58" s="7">
        <f t="shared" si="54"/>
        <v>-95910.63274740435</v>
      </c>
      <c r="M58" s="7">
        <f t="shared" si="54"/>
        <v>-94394.014053285209</v>
      </c>
      <c r="N58" s="7">
        <f t="shared" ref="N58:AK58" si="55">N45-N54</f>
        <v>-91048.005053949601</v>
      </c>
      <c r="O58" s="7">
        <f t="shared" si="55"/>
        <v>-85918.340507027926</v>
      </c>
      <c r="P58" s="7">
        <f t="shared" si="55"/>
        <v>-79049.611801209889</v>
      </c>
      <c r="Q58" s="7">
        <f t="shared" si="55"/>
        <v>-70485.295540467865</v>
      </c>
      <c r="R58" s="7">
        <f t="shared" si="55"/>
        <v>-60267.781413674937</v>
      </c>
      <c r="S58" s="7">
        <f t="shared" si="55"/>
        <v>-48438.399367482401</v>
      </c>
      <c r="T58" s="7">
        <f t="shared" si="55"/>
        <v>-35037.446099875204</v>
      </c>
      <c r="U58" s="7">
        <f t="shared" si="55"/>
        <v>-20104.210891388764</v>
      </c>
      <c r="V58" s="7">
        <f t="shared" si="55"/>
        <v>-3677.0007905450184</v>
      </c>
      <c r="W58" s="7">
        <f t="shared" si="55"/>
        <v>14206.834830347041</v>
      </c>
      <c r="X58" s="7">
        <f t="shared" si="55"/>
        <v>33510.880333286244</v>
      </c>
      <c r="Y58" s="7">
        <f t="shared" si="55"/>
        <v>54199.630471221462</v>
      </c>
      <c r="Z58" s="7">
        <f t="shared" si="55"/>
        <v>76238.467628277605</v>
      </c>
      <c r="AA58" s="7">
        <f t="shared" si="55"/>
        <v>99593.639628976991</v>
      </c>
      <c r="AB58" s="7">
        <f t="shared" si="55"/>
        <v>124232.23810222826</v>
      </c>
      <c r="AC58" s="7">
        <f t="shared" si="55"/>
        <v>150122.17738621763</v>
      </c>
      <c r="AD58" s="7">
        <f t="shared" si="55"/>
        <v>177232.17396067688</v>
      </c>
      <c r="AE58" s="7">
        <f t="shared" si="55"/>
        <v>205531.726393344</v>
      </c>
      <c r="AF58" s="7">
        <f t="shared" si="55"/>
        <v>234991.09578776406</v>
      </c>
      <c r="AG58" s="7">
        <f t="shared" si="55"/>
        <v>265581.28671989299</v>
      </c>
      <c r="AH58" s="7">
        <f t="shared" si="55"/>
        <v>297274.02865128801</v>
      </c>
      <c r="AI58" s="7">
        <f t="shared" si="55"/>
        <v>330041.75780696759</v>
      </c>
      <c r="AJ58" s="7">
        <f t="shared" si="55"/>
        <v>363857.59950632462</v>
      </c>
      <c r="AK58" s="7">
        <f t="shared" si="55"/>
        <v>398695.35093576729</v>
      </c>
    </row>
    <row r="76" spans="1:37" ht="21" thickBot="1" x14ac:dyDescent="0.3">
      <c r="A76" s="1" t="s">
        <v>115</v>
      </c>
      <c r="B76" s="1"/>
      <c r="C76" s="1"/>
      <c r="D76" s="1"/>
      <c r="E76" s="1"/>
      <c r="F76" s="1"/>
      <c r="G76" s="1"/>
    </row>
    <row r="77" spans="1:37" ht="16" thickTop="1" x14ac:dyDescent="0.2"/>
    <row r="78" spans="1:37" x14ac:dyDescent="0.2">
      <c r="B78" s="2" t="s">
        <v>0</v>
      </c>
      <c r="C78" s="2" t="s">
        <v>1</v>
      </c>
      <c r="D78" s="2" t="s">
        <v>2</v>
      </c>
      <c r="E78" s="2" t="s">
        <v>3</v>
      </c>
      <c r="F78" s="2" t="s">
        <v>4</v>
      </c>
      <c r="G78" s="2" t="s">
        <v>5</v>
      </c>
      <c r="H78" s="2" t="s">
        <v>6</v>
      </c>
      <c r="I78" s="2" t="s">
        <v>7</v>
      </c>
      <c r="J78" s="2" t="s">
        <v>8</v>
      </c>
      <c r="K78" s="2" t="s">
        <v>9</v>
      </c>
      <c r="L78" s="2" t="s">
        <v>10</v>
      </c>
      <c r="M78" s="2" t="s">
        <v>11</v>
      </c>
      <c r="N78" s="2" t="s">
        <v>42</v>
      </c>
      <c r="O78" s="2" t="s">
        <v>43</v>
      </c>
      <c r="P78" s="2" t="s">
        <v>44</v>
      </c>
      <c r="Q78" s="2" t="s">
        <v>45</v>
      </c>
      <c r="R78" s="2" t="s">
        <v>46</v>
      </c>
      <c r="S78" s="2" t="s">
        <v>47</v>
      </c>
      <c r="T78" s="2" t="s">
        <v>48</v>
      </c>
      <c r="U78" s="2" t="s">
        <v>49</v>
      </c>
      <c r="V78" s="2" t="s">
        <v>50</v>
      </c>
      <c r="W78" s="2" t="s">
        <v>51</v>
      </c>
      <c r="X78" s="2" t="s">
        <v>52</v>
      </c>
      <c r="Y78" s="2" t="s">
        <v>53</v>
      </c>
      <c r="Z78" s="2" t="s">
        <v>73</v>
      </c>
      <c r="AA78" s="2" t="s">
        <v>74</v>
      </c>
      <c r="AB78" s="2" t="s">
        <v>75</v>
      </c>
      <c r="AC78" s="2" t="s">
        <v>76</v>
      </c>
      <c r="AD78" s="2" t="s">
        <v>77</v>
      </c>
      <c r="AE78" s="2" t="s">
        <v>78</v>
      </c>
      <c r="AF78" s="2" t="s">
        <v>79</v>
      </c>
      <c r="AG78" s="2" t="s">
        <v>80</v>
      </c>
      <c r="AH78" s="2" t="s">
        <v>81</v>
      </c>
      <c r="AI78" s="2" t="s">
        <v>82</v>
      </c>
      <c r="AJ78" s="2" t="s">
        <v>83</v>
      </c>
      <c r="AK78" s="2" t="s">
        <v>84</v>
      </c>
    </row>
    <row r="79" spans="1:37" x14ac:dyDescent="0.2">
      <c r="A79" t="s">
        <v>54</v>
      </c>
      <c r="B79" s="19">
        <v>2</v>
      </c>
      <c r="C79" s="19">
        <v>2</v>
      </c>
      <c r="D79" s="19">
        <v>2</v>
      </c>
      <c r="E79" s="19">
        <v>2</v>
      </c>
      <c r="F79" s="19">
        <v>2</v>
      </c>
      <c r="G79" s="19">
        <v>2</v>
      </c>
      <c r="H79" s="19">
        <v>2</v>
      </c>
      <c r="I79" s="19">
        <v>2</v>
      </c>
      <c r="J79" s="19">
        <v>2</v>
      </c>
      <c r="K79" s="19">
        <v>2</v>
      </c>
      <c r="L79" s="19">
        <v>2</v>
      </c>
      <c r="M79" s="19">
        <v>2</v>
      </c>
      <c r="N79" s="19">
        <v>2</v>
      </c>
      <c r="O79" s="19">
        <v>2</v>
      </c>
      <c r="P79" s="19">
        <v>2</v>
      </c>
      <c r="Q79" s="19">
        <v>2</v>
      </c>
      <c r="R79" s="19">
        <v>2</v>
      </c>
      <c r="S79" s="19">
        <v>2</v>
      </c>
      <c r="T79" s="19">
        <v>2</v>
      </c>
      <c r="U79" s="19">
        <v>2</v>
      </c>
      <c r="V79" s="19">
        <v>2</v>
      </c>
      <c r="W79" s="19">
        <v>2</v>
      </c>
      <c r="X79" s="19">
        <v>2</v>
      </c>
      <c r="Y79" s="19">
        <v>2</v>
      </c>
      <c r="Z79" s="19">
        <v>2</v>
      </c>
      <c r="AA79" s="19">
        <v>2</v>
      </c>
      <c r="AB79" s="19">
        <v>2</v>
      </c>
      <c r="AC79" s="19">
        <v>2</v>
      </c>
      <c r="AD79" s="19">
        <v>2</v>
      </c>
      <c r="AE79" s="19">
        <v>2</v>
      </c>
      <c r="AF79" s="19">
        <v>2</v>
      </c>
      <c r="AG79" s="19">
        <v>2</v>
      </c>
      <c r="AH79" s="19">
        <v>2</v>
      </c>
      <c r="AI79" s="19">
        <v>2</v>
      </c>
      <c r="AJ79" s="19">
        <v>2</v>
      </c>
      <c r="AK79" s="19">
        <v>2</v>
      </c>
    </row>
    <row r="80" spans="1:37" hidden="1" x14ac:dyDescent="0.2"/>
    <row r="81" spans="1:37" hidden="1" x14ac:dyDescent="0.2">
      <c r="A81" s="21" t="s">
        <v>58</v>
      </c>
    </row>
    <row r="82" spans="1:37" hidden="1" x14ac:dyDescent="0.2">
      <c r="A82" s="21" t="s">
        <v>59</v>
      </c>
      <c r="B82" s="2" t="s">
        <v>0</v>
      </c>
      <c r="C82" s="2" t="s">
        <v>1</v>
      </c>
      <c r="D82" s="2" t="s">
        <v>2</v>
      </c>
      <c r="E82" s="2" t="s">
        <v>3</v>
      </c>
      <c r="F82" s="2" t="s">
        <v>4</v>
      </c>
      <c r="G82" s="2" t="s">
        <v>5</v>
      </c>
      <c r="H82" s="2" t="s">
        <v>6</v>
      </c>
      <c r="I82" s="2" t="s">
        <v>7</v>
      </c>
      <c r="J82" s="2" t="s">
        <v>8</v>
      </c>
      <c r="K82" s="2" t="s">
        <v>9</v>
      </c>
      <c r="L82" s="2" t="s">
        <v>10</v>
      </c>
      <c r="M82" s="2" t="s">
        <v>11</v>
      </c>
      <c r="N82" s="2" t="s">
        <v>42</v>
      </c>
      <c r="O82" s="2" t="s">
        <v>43</v>
      </c>
      <c r="P82" s="2" t="s">
        <v>44</v>
      </c>
      <c r="Q82" s="2" t="s">
        <v>45</v>
      </c>
      <c r="R82" s="2" t="s">
        <v>46</v>
      </c>
      <c r="S82" s="2" t="s">
        <v>47</v>
      </c>
      <c r="T82" s="2" t="s">
        <v>48</v>
      </c>
      <c r="U82" s="2" t="s">
        <v>49</v>
      </c>
      <c r="V82" s="2" t="s">
        <v>50</v>
      </c>
      <c r="W82" s="2" t="s">
        <v>51</v>
      </c>
      <c r="X82" s="2" t="s">
        <v>52</v>
      </c>
      <c r="Y82" s="2" t="s">
        <v>53</v>
      </c>
      <c r="Z82" s="2" t="s">
        <v>73</v>
      </c>
      <c r="AA82" s="2" t="s">
        <v>74</v>
      </c>
      <c r="AB82" s="2" t="s">
        <v>75</v>
      </c>
      <c r="AC82" s="2" t="s">
        <v>76</v>
      </c>
      <c r="AD82" s="2" t="s">
        <v>77</v>
      </c>
      <c r="AE82" s="2" t="s">
        <v>78</v>
      </c>
      <c r="AF82" s="2" t="s">
        <v>79</v>
      </c>
      <c r="AG82" s="2" t="s">
        <v>80</v>
      </c>
      <c r="AH82" s="2" t="s">
        <v>81</v>
      </c>
      <c r="AI82" s="2" t="s">
        <v>82</v>
      </c>
      <c r="AJ82" s="2" t="s">
        <v>83</v>
      </c>
      <c r="AK82" s="2" t="s">
        <v>84</v>
      </c>
    </row>
    <row r="83" spans="1:37" hidden="1" x14ac:dyDescent="0.2">
      <c r="A83" t="s">
        <v>60</v>
      </c>
      <c r="B83">
        <f t="shared" ref="B83:Y83" si="56">B79</f>
        <v>2</v>
      </c>
      <c r="C83">
        <f t="shared" si="56"/>
        <v>2</v>
      </c>
      <c r="D83">
        <f t="shared" si="56"/>
        <v>2</v>
      </c>
      <c r="E83">
        <f t="shared" si="56"/>
        <v>2</v>
      </c>
      <c r="F83">
        <f t="shared" si="56"/>
        <v>2</v>
      </c>
      <c r="G83">
        <f t="shared" si="56"/>
        <v>2</v>
      </c>
      <c r="H83">
        <f t="shared" si="56"/>
        <v>2</v>
      </c>
      <c r="I83">
        <f t="shared" si="56"/>
        <v>2</v>
      </c>
      <c r="J83">
        <f t="shared" si="56"/>
        <v>2</v>
      </c>
      <c r="K83">
        <f t="shared" si="56"/>
        <v>2</v>
      </c>
      <c r="L83">
        <f t="shared" si="56"/>
        <v>2</v>
      </c>
      <c r="M83">
        <f t="shared" si="56"/>
        <v>2</v>
      </c>
      <c r="N83">
        <f t="shared" si="56"/>
        <v>2</v>
      </c>
      <c r="O83">
        <f t="shared" si="56"/>
        <v>2</v>
      </c>
      <c r="P83">
        <f t="shared" si="56"/>
        <v>2</v>
      </c>
      <c r="Q83">
        <f t="shared" si="56"/>
        <v>2</v>
      </c>
      <c r="R83">
        <f t="shared" si="56"/>
        <v>2</v>
      </c>
      <c r="S83">
        <f t="shared" si="56"/>
        <v>2</v>
      </c>
      <c r="T83">
        <f t="shared" si="56"/>
        <v>2</v>
      </c>
      <c r="U83">
        <f t="shared" si="56"/>
        <v>2</v>
      </c>
      <c r="V83">
        <f t="shared" si="56"/>
        <v>2</v>
      </c>
      <c r="W83">
        <f t="shared" si="56"/>
        <v>2</v>
      </c>
      <c r="X83">
        <f t="shared" si="56"/>
        <v>2</v>
      </c>
      <c r="Y83">
        <f t="shared" si="56"/>
        <v>2</v>
      </c>
      <c r="Z83">
        <f t="shared" ref="Z83:AK83" si="57">Z79</f>
        <v>2</v>
      </c>
      <c r="AA83">
        <f t="shared" si="57"/>
        <v>2</v>
      </c>
      <c r="AB83">
        <f t="shared" si="57"/>
        <v>2</v>
      </c>
      <c r="AC83">
        <f t="shared" si="57"/>
        <v>2</v>
      </c>
      <c r="AD83">
        <f t="shared" si="57"/>
        <v>2</v>
      </c>
      <c r="AE83">
        <f t="shared" si="57"/>
        <v>2</v>
      </c>
      <c r="AF83">
        <f t="shared" si="57"/>
        <v>2</v>
      </c>
      <c r="AG83">
        <f t="shared" si="57"/>
        <v>2</v>
      </c>
      <c r="AH83">
        <f t="shared" si="57"/>
        <v>2</v>
      </c>
      <c r="AI83">
        <f t="shared" si="57"/>
        <v>2</v>
      </c>
      <c r="AJ83">
        <f t="shared" si="57"/>
        <v>2</v>
      </c>
      <c r="AK83">
        <f t="shared" si="57"/>
        <v>2</v>
      </c>
    </row>
    <row r="84" spans="1:37" hidden="1" x14ac:dyDescent="0.2">
      <c r="A84" t="s">
        <v>61</v>
      </c>
      <c r="C84">
        <f>B83</f>
        <v>2</v>
      </c>
      <c r="D84">
        <f t="shared" ref="D84:Y91" si="58">C83</f>
        <v>2</v>
      </c>
      <c r="E84">
        <f t="shared" si="58"/>
        <v>2</v>
      </c>
      <c r="F84">
        <f t="shared" si="58"/>
        <v>2</v>
      </c>
      <c r="G84">
        <f t="shared" si="58"/>
        <v>2</v>
      </c>
      <c r="H84">
        <f t="shared" si="58"/>
        <v>2</v>
      </c>
      <c r="I84">
        <f t="shared" si="58"/>
        <v>2</v>
      </c>
      <c r="J84">
        <f t="shared" si="58"/>
        <v>2</v>
      </c>
      <c r="K84">
        <f t="shared" si="58"/>
        <v>2</v>
      </c>
      <c r="L84">
        <f t="shared" si="58"/>
        <v>2</v>
      </c>
      <c r="M84">
        <f t="shared" si="58"/>
        <v>2</v>
      </c>
      <c r="N84">
        <f t="shared" si="58"/>
        <v>2</v>
      </c>
      <c r="O84">
        <f t="shared" si="58"/>
        <v>2</v>
      </c>
      <c r="P84">
        <f t="shared" si="58"/>
        <v>2</v>
      </c>
      <c r="Q84">
        <f t="shared" si="58"/>
        <v>2</v>
      </c>
      <c r="R84">
        <f t="shared" si="58"/>
        <v>2</v>
      </c>
      <c r="S84">
        <f t="shared" si="58"/>
        <v>2</v>
      </c>
      <c r="T84">
        <f t="shared" si="58"/>
        <v>2</v>
      </c>
      <c r="U84">
        <f t="shared" si="58"/>
        <v>2</v>
      </c>
      <c r="V84">
        <f t="shared" si="58"/>
        <v>2</v>
      </c>
      <c r="W84">
        <f t="shared" si="58"/>
        <v>2</v>
      </c>
      <c r="X84">
        <f t="shared" si="58"/>
        <v>2</v>
      </c>
      <c r="Y84">
        <f t="shared" si="58"/>
        <v>2</v>
      </c>
      <c r="Z84">
        <f t="shared" ref="Z84:AK91" si="59">Y83</f>
        <v>2</v>
      </c>
      <c r="AA84">
        <f t="shared" si="59"/>
        <v>2</v>
      </c>
      <c r="AB84">
        <f t="shared" si="59"/>
        <v>2</v>
      </c>
      <c r="AC84">
        <f t="shared" si="59"/>
        <v>2</v>
      </c>
      <c r="AD84">
        <f t="shared" si="59"/>
        <v>2</v>
      </c>
      <c r="AE84">
        <f t="shared" si="59"/>
        <v>2</v>
      </c>
      <c r="AF84">
        <f t="shared" si="59"/>
        <v>2</v>
      </c>
      <c r="AG84">
        <f t="shared" si="59"/>
        <v>2</v>
      </c>
      <c r="AH84">
        <f t="shared" si="59"/>
        <v>2</v>
      </c>
      <c r="AI84">
        <f t="shared" si="59"/>
        <v>2</v>
      </c>
      <c r="AJ84">
        <f t="shared" si="59"/>
        <v>2</v>
      </c>
      <c r="AK84">
        <f t="shared" si="59"/>
        <v>2</v>
      </c>
    </row>
    <row r="85" spans="1:37" hidden="1" x14ac:dyDescent="0.2">
      <c r="A85" t="s">
        <v>62</v>
      </c>
      <c r="D85">
        <f>C84</f>
        <v>2</v>
      </c>
      <c r="E85">
        <f t="shared" si="58"/>
        <v>2</v>
      </c>
      <c r="F85">
        <f t="shared" si="58"/>
        <v>2</v>
      </c>
      <c r="G85">
        <f t="shared" si="58"/>
        <v>2</v>
      </c>
      <c r="H85">
        <f t="shared" si="58"/>
        <v>2</v>
      </c>
      <c r="I85">
        <f t="shared" si="58"/>
        <v>2</v>
      </c>
      <c r="J85">
        <f t="shared" si="58"/>
        <v>2</v>
      </c>
      <c r="K85">
        <f t="shared" si="58"/>
        <v>2</v>
      </c>
      <c r="L85">
        <f t="shared" si="58"/>
        <v>2</v>
      </c>
      <c r="M85">
        <f t="shared" si="58"/>
        <v>2</v>
      </c>
      <c r="N85">
        <f t="shared" si="58"/>
        <v>2</v>
      </c>
      <c r="O85">
        <f t="shared" si="58"/>
        <v>2</v>
      </c>
      <c r="P85">
        <f t="shared" si="58"/>
        <v>2</v>
      </c>
      <c r="Q85">
        <f t="shared" si="58"/>
        <v>2</v>
      </c>
      <c r="R85">
        <f t="shared" si="58"/>
        <v>2</v>
      </c>
      <c r="S85">
        <f t="shared" si="58"/>
        <v>2</v>
      </c>
      <c r="T85">
        <f t="shared" si="58"/>
        <v>2</v>
      </c>
      <c r="U85">
        <f t="shared" si="58"/>
        <v>2</v>
      </c>
      <c r="V85">
        <f t="shared" si="58"/>
        <v>2</v>
      </c>
      <c r="W85">
        <f t="shared" si="58"/>
        <v>2</v>
      </c>
      <c r="X85">
        <f t="shared" si="58"/>
        <v>2</v>
      </c>
      <c r="Y85">
        <f t="shared" si="58"/>
        <v>2</v>
      </c>
      <c r="Z85">
        <f t="shared" si="59"/>
        <v>2</v>
      </c>
      <c r="AA85">
        <f t="shared" si="59"/>
        <v>2</v>
      </c>
      <c r="AB85">
        <f t="shared" si="59"/>
        <v>2</v>
      </c>
      <c r="AC85">
        <f t="shared" si="59"/>
        <v>2</v>
      </c>
      <c r="AD85">
        <f t="shared" si="59"/>
        <v>2</v>
      </c>
      <c r="AE85">
        <f t="shared" si="59"/>
        <v>2</v>
      </c>
      <c r="AF85">
        <f t="shared" si="59"/>
        <v>2</v>
      </c>
      <c r="AG85">
        <f t="shared" si="59"/>
        <v>2</v>
      </c>
      <c r="AH85">
        <f t="shared" si="59"/>
        <v>2</v>
      </c>
      <c r="AI85">
        <f t="shared" si="59"/>
        <v>2</v>
      </c>
      <c r="AJ85">
        <f t="shared" si="59"/>
        <v>2</v>
      </c>
      <c r="AK85">
        <f t="shared" si="59"/>
        <v>2</v>
      </c>
    </row>
    <row r="86" spans="1:37" hidden="1" x14ac:dyDescent="0.2">
      <c r="A86" t="s">
        <v>63</v>
      </c>
      <c r="E86">
        <f>D85</f>
        <v>2</v>
      </c>
      <c r="F86">
        <f t="shared" si="58"/>
        <v>2</v>
      </c>
      <c r="G86">
        <f t="shared" si="58"/>
        <v>2</v>
      </c>
      <c r="H86">
        <f t="shared" si="58"/>
        <v>2</v>
      </c>
      <c r="I86">
        <f t="shared" si="58"/>
        <v>2</v>
      </c>
      <c r="J86">
        <f t="shared" si="58"/>
        <v>2</v>
      </c>
      <c r="K86">
        <f t="shared" si="58"/>
        <v>2</v>
      </c>
      <c r="L86">
        <f t="shared" si="58"/>
        <v>2</v>
      </c>
      <c r="M86">
        <f t="shared" si="58"/>
        <v>2</v>
      </c>
      <c r="N86">
        <f t="shared" si="58"/>
        <v>2</v>
      </c>
      <c r="O86">
        <f t="shared" si="58"/>
        <v>2</v>
      </c>
      <c r="P86">
        <f t="shared" si="58"/>
        <v>2</v>
      </c>
      <c r="Q86">
        <f t="shared" si="58"/>
        <v>2</v>
      </c>
      <c r="R86">
        <f t="shared" si="58"/>
        <v>2</v>
      </c>
      <c r="S86">
        <f t="shared" si="58"/>
        <v>2</v>
      </c>
      <c r="T86">
        <f t="shared" si="58"/>
        <v>2</v>
      </c>
      <c r="U86">
        <f t="shared" si="58"/>
        <v>2</v>
      </c>
      <c r="V86">
        <f t="shared" si="58"/>
        <v>2</v>
      </c>
      <c r="W86">
        <f t="shared" si="58"/>
        <v>2</v>
      </c>
      <c r="X86">
        <f t="shared" si="58"/>
        <v>2</v>
      </c>
      <c r="Y86">
        <f t="shared" si="58"/>
        <v>2</v>
      </c>
      <c r="Z86">
        <f t="shared" si="59"/>
        <v>2</v>
      </c>
      <c r="AA86">
        <f t="shared" si="59"/>
        <v>2</v>
      </c>
      <c r="AB86">
        <f t="shared" si="59"/>
        <v>2</v>
      </c>
      <c r="AC86">
        <f t="shared" si="59"/>
        <v>2</v>
      </c>
      <c r="AD86">
        <f t="shared" si="59"/>
        <v>2</v>
      </c>
      <c r="AE86">
        <f t="shared" si="59"/>
        <v>2</v>
      </c>
      <c r="AF86">
        <f t="shared" si="59"/>
        <v>2</v>
      </c>
      <c r="AG86">
        <f t="shared" si="59"/>
        <v>2</v>
      </c>
      <c r="AH86">
        <f t="shared" si="59"/>
        <v>2</v>
      </c>
      <c r="AI86">
        <f t="shared" si="59"/>
        <v>2</v>
      </c>
      <c r="AJ86">
        <f t="shared" si="59"/>
        <v>2</v>
      </c>
      <c r="AK86">
        <f t="shared" si="59"/>
        <v>2</v>
      </c>
    </row>
    <row r="87" spans="1:37" hidden="1" x14ac:dyDescent="0.2">
      <c r="A87" t="s">
        <v>64</v>
      </c>
      <c r="F87">
        <f>E86</f>
        <v>2</v>
      </c>
      <c r="G87">
        <f t="shared" si="58"/>
        <v>2</v>
      </c>
      <c r="H87">
        <f t="shared" si="58"/>
        <v>2</v>
      </c>
      <c r="I87">
        <f t="shared" si="58"/>
        <v>2</v>
      </c>
      <c r="J87">
        <f t="shared" si="58"/>
        <v>2</v>
      </c>
      <c r="K87">
        <f t="shared" si="58"/>
        <v>2</v>
      </c>
      <c r="L87">
        <f t="shared" si="58"/>
        <v>2</v>
      </c>
      <c r="M87">
        <f t="shared" si="58"/>
        <v>2</v>
      </c>
      <c r="N87">
        <f t="shared" si="58"/>
        <v>2</v>
      </c>
      <c r="O87">
        <f t="shared" si="58"/>
        <v>2</v>
      </c>
      <c r="P87">
        <f t="shared" si="58"/>
        <v>2</v>
      </c>
      <c r="Q87">
        <f t="shared" si="58"/>
        <v>2</v>
      </c>
      <c r="R87">
        <f t="shared" si="58"/>
        <v>2</v>
      </c>
      <c r="S87">
        <f t="shared" si="58"/>
        <v>2</v>
      </c>
      <c r="T87">
        <f t="shared" si="58"/>
        <v>2</v>
      </c>
      <c r="U87">
        <f t="shared" si="58"/>
        <v>2</v>
      </c>
      <c r="V87">
        <f t="shared" si="58"/>
        <v>2</v>
      </c>
      <c r="W87">
        <f t="shared" si="58"/>
        <v>2</v>
      </c>
      <c r="X87">
        <f t="shared" si="58"/>
        <v>2</v>
      </c>
      <c r="Y87">
        <f t="shared" si="58"/>
        <v>2</v>
      </c>
      <c r="Z87">
        <f t="shared" si="59"/>
        <v>2</v>
      </c>
      <c r="AA87">
        <f t="shared" si="59"/>
        <v>2</v>
      </c>
      <c r="AB87">
        <f t="shared" si="59"/>
        <v>2</v>
      </c>
      <c r="AC87">
        <f t="shared" si="59"/>
        <v>2</v>
      </c>
      <c r="AD87">
        <f t="shared" si="59"/>
        <v>2</v>
      </c>
      <c r="AE87">
        <f t="shared" si="59"/>
        <v>2</v>
      </c>
      <c r="AF87">
        <f t="shared" si="59"/>
        <v>2</v>
      </c>
      <c r="AG87">
        <f t="shared" si="59"/>
        <v>2</v>
      </c>
      <c r="AH87">
        <f t="shared" si="59"/>
        <v>2</v>
      </c>
      <c r="AI87">
        <f t="shared" si="59"/>
        <v>2</v>
      </c>
      <c r="AJ87">
        <f t="shared" si="59"/>
        <v>2</v>
      </c>
      <c r="AK87">
        <f t="shared" si="59"/>
        <v>2</v>
      </c>
    </row>
    <row r="88" spans="1:37" hidden="1" x14ac:dyDescent="0.2">
      <c r="A88" t="s">
        <v>65</v>
      </c>
      <c r="G88">
        <f>F87</f>
        <v>2</v>
      </c>
      <c r="H88">
        <f t="shared" si="58"/>
        <v>2</v>
      </c>
      <c r="I88">
        <f t="shared" si="58"/>
        <v>2</v>
      </c>
      <c r="J88">
        <f t="shared" si="58"/>
        <v>2</v>
      </c>
      <c r="K88">
        <f t="shared" si="58"/>
        <v>2</v>
      </c>
      <c r="L88">
        <f t="shared" si="58"/>
        <v>2</v>
      </c>
      <c r="M88">
        <f t="shared" si="58"/>
        <v>2</v>
      </c>
      <c r="N88">
        <f t="shared" si="58"/>
        <v>2</v>
      </c>
      <c r="O88">
        <f t="shared" si="58"/>
        <v>2</v>
      </c>
      <c r="P88">
        <f t="shared" si="58"/>
        <v>2</v>
      </c>
      <c r="Q88">
        <f t="shared" si="58"/>
        <v>2</v>
      </c>
      <c r="R88">
        <f t="shared" si="58"/>
        <v>2</v>
      </c>
      <c r="S88">
        <f t="shared" si="58"/>
        <v>2</v>
      </c>
      <c r="T88">
        <f t="shared" si="58"/>
        <v>2</v>
      </c>
      <c r="U88">
        <f t="shared" si="58"/>
        <v>2</v>
      </c>
      <c r="V88">
        <f t="shared" si="58"/>
        <v>2</v>
      </c>
      <c r="W88">
        <f t="shared" si="58"/>
        <v>2</v>
      </c>
      <c r="X88">
        <f t="shared" si="58"/>
        <v>2</v>
      </c>
      <c r="Y88">
        <f t="shared" si="58"/>
        <v>2</v>
      </c>
      <c r="Z88">
        <f t="shared" si="59"/>
        <v>2</v>
      </c>
      <c r="AA88">
        <f t="shared" si="59"/>
        <v>2</v>
      </c>
      <c r="AB88">
        <f t="shared" si="59"/>
        <v>2</v>
      </c>
      <c r="AC88">
        <f t="shared" si="59"/>
        <v>2</v>
      </c>
      <c r="AD88">
        <f t="shared" si="59"/>
        <v>2</v>
      </c>
      <c r="AE88">
        <f t="shared" si="59"/>
        <v>2</v>
      </c>
      <c r="AF88">
        <f t="shared" si="59"/>
        <v>2</v>
      </c>
      <c r="AG88">
        <f t="shared" si="59"/>
        <v>2</v>
      </c>
      <c r="AH88">
        <f t="shared" si="59"/>
        <v>2</v>
      </c>
      <c r="AI88">
        <f t="shared" si="59"/>
        <v>2</v>
      </c>
      <c r="AJ88">
        <f t="shared" si="59"/>
        <v>2</v>
      </c>
      <c r="AK88">
        <f t="shared" si="59"/>
        <v>2</v>
      </c>
    </row>
    <row r="89" spans="1:37" hidden="1" x14ac:dyDescent="0.2">
      <c r="A89" t="s">
        <v>66</v>
      </c>
      <c r="H89">
        <f>G88</f>
        <v>2</v>
      </c>
      <c r="I89">
        <f t="shared" si="58"/>
        <v>2</v>
      </c>
      <c r="J89">
        <f t="shared" si="58"/>
        <v>2</v>
      </c>
      <c r="K89">
        <f t="shared" si="58"/>
        <v>2</v>
      </c>
      <c r="L89">
        <f t="shared" si="58"/>
        <v>2</v>
      </c>
      <c r="M89">
        <f t="shared" si="58"/>
        <v>2</v>
      </c>
      <c r="N89">
        <f t="shared" si="58"/>
        <v>2</v>
      </c>
      <c r="O89">
        <f t="shared" si="58"/>
        <v>2</v>
      </c>
      <c r="P89">
        <f t="shared" si="58"/>
        <v>2</v>
      </c>
      <c r="Q89">
        <f t="shared" si="58"/>
        <v>2</v>
      </c>
      <c r="R89">
        <f t="shared" si="58"/>
        <v>2</v>
      </c>
      <c r="S89">
        <f t="shared" si="58"/>
        <v>2</v>
      </c>
      <c r="T89">
        <f t="shared" si="58"/>
        <v>2</v>
      </c>
      <c r="U89">
        <f t="shared" si="58"/>
        <v>2</v>
      </c>
      <c r="V89">
        <f t="shared" si="58"/>
        <v>2</v>
      </c>
      <c r="W89">
        <f t="shared" si="58"/>
        <v>2</v>
      </c>
      <c r="X89">
        <f t="shared" si="58"/>
        <v>2</v>
      </c>
      <c r="Y89">
        <f t="shared" si="58"/>
        <v>2</v>
      </c>
      <c r="Z89">
        <f t="shared" si="59"/>
        <v>2</v>
      </c>
      <c r="AA89">
        <f t="shared" si="59"/>
        <v>2</v>
      </c>
      <c r="AB89">
        <f t="shared" si="59"/>
        <v>2</v>
      </c>
      <c r="AC89">
        <f t="shared" si="59"/>
        <v>2</v>
      </c>
      <c r="AD89">
        <f t="shared" si="59"/>
        <v>2</v>
      </c>
      <c r="AE89">
        <f t="shared" si="59"/>
        <v>2</v>
      </c>
      <c r="AF89">
        <f t="shared" si="59"/>
        <v>2</v>
      </c>
      <c r="AG89">
        <f t="shared" si="59"/>
        <v>2</v>
      </c>
      <c r="AH89">
        <f t="shared" si="59"/>
        <v>2</v>
      </c>
      <c r="AI89">
        <f t="shared" si="59"/>
        <v>2</v>
      </c>
      <c r="AJ89">
        <f t="shared" si="59"/>
        <v>2</v>
      </c>
      <c r="AK89">
        <f t="shared" si="59"/>
        <v>2</v>
      </c>
    </row>
    <row r="90" spans="1:37" hidden="1" x14ac:dyDescent="0.2">
      <c r="A90" t="s">
        <v>63</v>
      </c>
      <c r="I90">
        <f>H89</f>
        <v>2</v>
      </c>
      <c r="J90">
        <f t="shared" si="58"/>
        <v>2</v>
      </c>
      <c r="K90">
        <f t="shared" si="58"/>
        <v>2</v>
      </c>
      <c r="L90">
        <f t="shared" si="58"/>
        <v>2</v>
      </c>
      <c r="M90">
        <f t="shared" si="58"/>
        <v>2</v>
      </c>
      <c r="N90">
        <f t="shared" si="58"/>
        <v>2</v>
      </c>
      <c r="O90">
        <f t="shared" si="58"/>
        <v>2</v>
      </c>
      <c r="P90">
        <f t="shared" si="58"/>
        <v>2</v>
      </c>
      <c r="Q90">
        <f t="shared" si="58"/>
        <v>2</v>
      </c>
      <c r="R90">
        <f t="shared" si="58"/>
        <v>2</v>
      </c>
      <c r="S90">
        <f t="shared" si="58"/>
        <v>2</v>
      </c>
      <c r="T90">
        <f t="shared" si="58"/>
        <v>2</v>
      </c>
      <c r="U90">
        <f t="shared" si="58"/>
        <v>2</v>
      </c>
      <c r="V90">
        <f t="shared" si="58"/>
        <v>2</v>
      </c>
      <c r="W90">
        <f t="shared" si="58"/>
        <v>2</v>
      </c>
      <c r="X90">
        <f t="shared" si="58"/>
        <v>2</v>
      </c>
      <c r="Y90">
        <f t="shared" si="58"/>
        <v>2</v>
      </c>
      <c r="Z90">
        <f t="shared" si="59"/>
        <v>2</v>
      </c>
      <c r="AA90">
        <f t="shared" si="59"/>
        <v>2</v>
      </c>
      <c r="AB90">
        <f t="shared" si="59"/>
        <v>2</v>
      </c>
      <c r="AC90">
        <f t="shared" si="59"/>
        <v>2</v>
      </c>
      <c r="AD90">
        <f t="shared" si="59"/>
        <v>2</v>
      </c>
      <c r="AE90">
        <f t="shared" si="59"/>
        <v>2</v>
      </c>
      <c r="AF90">
        <f t="shared" si="59"/>
        <v>2</v>
      </c>
      <c r="AG90">
        <f t="shared" si="59"/>
        <v>2</v>
      </c>
      <c r="AH90">
        <f t="shared" si="59"/>
        <v>2</v>
      </c>
      <c r="AI90">
        <f t="shared" si="59"/>
        <v>2</v>
      </c>
      <c r="AJ90">
        <f t="shared" si="59"/>
        <v>2</v>
      </c>
      <c r="AK90">
        <f t="shared" si="59"/>
        <v>2</v>
      </c>
    </row>
    <row r="91" spans="1:37" hidden="1" x14ac:dyDescent="0.2">
      <c r="A91" t="s">
        <v>63</v>
      </c>
      <c r="J91">
        <f>I90</f>
        <v>2</v>
      </c>
      <c r="K91">
        <f t="shared" si="58"/>
        <v>2</v>
      </c>
      <c r="L91">
        <f t="shared" si="58"/>
        <v>2</v>
      </c>
      <c r="M91">
        <f t="shared" si="58"/>
        <v>2</v>
      </c>
      <c r="N91">
        <f t="shared" si="58"/>
        <v>2</v>
      </c>
      <c r="O91">
        <f t="shared" si="58"/>
        <v>2</v>
      </c>
      <c r="P91">
        <f t="shared" si="58"/>
        <v>2</v>
      </c>
      <c r="Q91">
        <f t="shared" si="58"/>
        <v>2</v>
      </c>
      <c r="R91">
        <f t="shared" si="58"/>
        <v>2</v>
      </c>
      <c r="S91">
        <f t="shared" si="58"/>
        <v>2</v>
      </c>
      <c r="T91">
        <f t="shared" si="58"/>
        <v>2</v>
      </c>
      <c r="U91">
        <f t="shared" si="58"/>
        <v>2</v>
      </c>
      <c r="V91">
        <f t="shared" si="58"/>
        <v>2</v>
      </c>
      <c r="W91">
        <f t="shared" si="58"/>
        <v>2</v>
      </c>
      <c r="X91">
        <f t="shared" si="58"/>
        <v>2</v>
      </c>
      <c r="Y91">
        <f t="shared" si="58"/>
        <v>2</v>
      </c>
      <c r="Z91">
        <f t="shared" si="59"/>
        <v>2</v>
      </c>
      <c r="AA91">
        <f t="shared" si="59"/>
        <v>2</v>
      </c>
      <c r="AB91">
        <f t="shared" si="59"/>
        <v>2</v>
      </c>
      <c r="AC91">
        <f t="shared" si="59"/>
        <v>2</v>
      </c>
      <c r="AD91">
        <f t="shared" si="59"/>
        <v>2</v>
      </c>
      <c r="AE91">
        <f t="shared" si="59"/>
        <v>2</v>
      </c>
      <c r="AF91">
        <f t="shared" si="59"/>
        <v>2</v>
      </c>
      <c r="AG91">
        <f t="shared" si="59"/>
        <v>2</v>
      </c>
      <c r="AH91">
        <f t="shared" si="59"/>
        <v>2</v>
      </c>
      <c r="AI91">
        <f t="shared" si="59"/>
        <v>2</v>
      </c>
      <c r="AJ91">
        <f t="shared" si="59"/>
        <v>2</v>
      </c>
      <c r="AK91">
        <f t="shared" si="59"/>
        <v>2</v>
      </c>
    </row>
    <row r="92" spans="1:37" hidden="1" x14ac:dyDescent="0.2">
      <c r="A92" t="s">
        <v>67</v>
      </c>
      <c r="K92">
        <f>J91</f>
        <v>2</v>
      </c>
      <c r="L92">
        <f>K92+K91</f>
        <v>4</v>
      </c>
      <c r="M92">
        <f t="shared" ref="M92:AK92" si="60">L92+L91</f>
        <v>6</v>
      </c>
      <c r="N92">
        <f t="shared" si="60"/>
        <v>8</v>
      </c>
      <c r="O92">
        <f t="shared" si="60"/>
        <v>10</v>
      </c>
      <c r="P92">
        <f t="shared" si="60"/>
        <v>12</v>
      </c>
      <c r="Q92">
        <f t="shared" si="60"/>
        <v>14</v>
      </c>
      <c r="R92">
        <f t="shared" si="60"/>
        <v>16</v>
      </c>
      <c r="S92">
        <f t="shared" si="60"/>
        <v>18</v>
      </c>
      <c r="T92">
        <f t="shared" si="60"/>
        <v>20</v>
      </c>
      <c r="U92">
        <f t="shared" si="60"/>
        <v>22</v>
      </c>
      <c r="V92">
        <f t="shared" si="60"/>
        <v>24</v>
      </c>
      <c r="W92">
        <f t="shared" si="60"/>
        <v>26</v>
      </c>
      <c r="X92">
        <f t="shared" si="60"/>
        <v>28</v>
      </c>
      <c r="Y92">
        <f t="shared" si="60"/>
        <v>30</v>
      </c>
      <c r="Z92">
        <f t="shared" si="60"/>
        <v>32</v>
      </c>
      <c r="AA92">
        <f t="shared" si="60"/>
        <v>34</v>
      </c>
      <c r="AB92">
        <f t="shared" si="60"/>
        <v>36</v>
      </c>
      <c r="AC92">
        <f t="shared" si="60"/>
        <v>38</v>
      </c>
      <c r="AD92">
        <f t="shared" si="60"/>
        <v>40</v>
      </c>
      <c r="AE92">
        <f t="shared" si="60"/>
        <v>42</v>
      </c>
      <c r="AF92">
        <f t="shared" si="60"/>
        <v>44</v>
      </c>
      <c r="AG92">
        <f t="shared" si="60"/>
        <v>46</v>
      </c>
      <c r="AH92">
        <f t="shared" si="60"/>
        <v>48</v>
      </c>
      <c r="AI92">
        <f t="shared" si="60"/>
        <v>50</v>
      </c>
      <c r="AJ92">
        <f t="shared" si="60"/>
        <v>52</v>
      </c>
      <c r="AK92">
        <f t="shared" si="60"/>
        <v>54</v>
      </c>
    </row>
    <row r="93" spans="1:37" ht="16" thickBot="1" x14ac:dyDescent="0.25">
      <c r="A93" s="8" t="s">
        <v>57</v>
      </c>
      <c r="B93" s="8">
        <f>SUM(B83:B92)</f>
        <v>2</v>
      </c>
      <c r="C93" s="8">
        <f t="shared" ref="C93:AK93" si="61">SUM(C83:C92)</f>
        <v>4</v>
      </c>
      <c r="D93" s="8">
        <f t="shared" si="61"/>
        <v>6</v>
      </c>
      <c r="E93" s="8">
        <f t="shared" si="61"/>
        <v>8</v>
      </c>
      <c r="F93" s="8">
        <f t="shared" si="61"/>
        <v>10</v>
      </c>
      <c r="G93" s="8">
        <f t="shared" si="61"/>
        <v>12</v>
      </c>
      <c r="H93" s="8">
        <f t="shared" si="61"/>
        <v>14</v>
      </c>
      <c r="I93" s="8">
        <f t="shared" si="61"/>
        <v>16</v>
      </c>
      <c r="J93" s="8">
        <f t="shared" si="61"/>
        <v>18</v>
      </c>
      <c r="K93" s="8">
        <f t="shared" si="61"/>
        <v>20</v>
      </c>
      <c r="L93" s="8">
        <f t="shared" si="61"/>
        <v>22</v>
      </c>
      <c r="M93" s="8">
        <f t="shared" si="61"/>
        <v>24</v>
      </c>
      <c r="N93" s="8">
        <f t="shared" si="61"/>
        <v>26</v>
      </c>
      <c r="O93" s="8">
        <f t="shared" si="61"/>
        <v>28</v>
      </c>
      <c r="P93" s="8">
        <f t="shared" si="61"/>
        <v>30</v>
      </c>
      <c r="Q93" s="8">
        <f t="shared" si="61"/>
        <v>32</v>
      </c>
      <c r="R93" s="8">
        <f t="shared" si="61"/>
        <v>34</v>
      </c>
      <c r="S93" s="8">
        <f t="shared" si="61"/>
        <v>36</v>
      </c>
      <c r="T93" s="8">
        <f t="shared" si="61"/>
        <v>38</v>
      </c>
      <c r="U93" s="8">
        <f t="shared" si="61"/>
        <v>40</v>
      </c>
      <c r="V93" s="8">
        <f t="shared" si="61"/>
        <v>42</v>
      </c>
      <c r="W93" s="8">
        <f t="shared" si="61"/>
        <v>44</v>
      </c>
      <c r="X93" s="8">
        <f t="shared" si="61"/>
        <v>46</v>
      </c>
      <c r="Y93" s="8">
        <f t="shared" si="61"/>
        <v>48</v>
      </c>
      <c r="Z93" s="8">
        <f t="shared" si="61"/>
        <v>50</v>
      </c>
      <c r="AA93" s="8">
        <f t="shared" si="61"/>
        <v>52</v>
      </c>
      <c r="AB93" s="8">
        <f t="shared" si="61"/>
        <v>54</v>
      </c>
      <c r="AC93" s="8">
        <f t="shared" si="61"/>
        <v>56</v>
      </c>
      <c r="AD93" s="8">
        <f t="shared" si="61"/>
        <v>58</v>
      </c>
      <c r="AE93" s="8">
        <f t="shared" si="61"/>
        <v>60</v>
      </c>
      <c r="AF93" s="8">
        <f t="shared" si="61"/>
        <v>62</v>
      </c>
      <c r="AG93" s="8">
        <f t="shared" si="61"/>
        <v>64</v>
      </c>
      <c r="AH93" s="8">
        <f t="shared" si="61"/>
        <v>66</v>
      </c>
      <c r="AI93" s="8">
        <f t="shared" si="61"/>
        <v>68</v>
      </c>
      <c r="AJ93" s="8">
        <f t="shared" si="61"/>
        <v>70</v>
      </c>
      <c r="AK93" s="8">
        <f t="shared" si="61"/>
        <v>72</v>
      </c>
    </row>
    <row r="94" spans="1:37" ht="16" thickTop="1" x14ac:dyDescent="0.2">
      <c r="A94" t="s">
        <v>70</v>
      </c>
      <c r="B94" s="22">
        <f>B98*(1+$B$11)/$B$23*$B$25</f>
        <v>13.576388888888889</v>
      </c>
      <c r="C94" s="22">
        <f t="shared" ref="C94:E94" si="62">C98*(1+$B$11)/$B$23*$B$25</f>
        <v>58.378472222222229</v>
      </c>
      <c r="D94" s="22">
        <f t="shared" si="62"/>
        <v>147.98263888888891</v>
      </c>
      <c r="E94" s="22">
        <f t="shared" si="62"/>
        <v>283.74652777777777</v>
      </c>
      <c r="F94" s="22">
        <f t="shared" ref="F94:AK94" si="63">F98*(1+$B$11)/$B$23*$B$25</f>
        <v>419.51041666666663</v>
      </c>
      <c r="G94" s="22">
        <f t="shared" si="63"/>
        <v>555.27430555555554</v>
      </c>
      <c r="H94" s="22">
        <f t="shared" si="63"/>
        <v>691.03819444444423</v>
      </c>
      <c r="I94" s="22">
        <f t="shared" si="63"/>
        <v>826.80208333333314</v>
      </c>
      <c r="J94" s="22">
        <f t="shared" si="63"/>
        <v>962.56597222222217</v>
      </c>
      <c r="K94" s="22">
        <f t="shared" si="63"/>
        <v>1098.3298611111111</v>
      </c>
      <c r="L94" s="22">
        <f t="shared" si="63"/>
        <v>1234.0937499999995</v>
      </c>
      <c r="M94" s="22">
        <f t="shared" si="63"/>
        <v>1369.8576388888887</v>
      </c>
      <c r="N94" s="22">
        <f t="shared" si="63"/>
        <v>1505.6215277777774</v>
      </c>
      <c r="O94" s="22">
        <f t="shared" si="63"/>
        <v>1641.3854166666665</v>
      </c>
      <c r="P94" s="22">
        <f t="shared" si="63"/>
        <v>1777.1493055555557</v>
      </c>
      <c r="Q94" s="22">
        <f t="shared" si="63"/>
        <v>1912.9131944444441</v>
      </c>
      <c r="R94" s="22">
        <f t="shared" si="63"/>
        <v>2048.677083333333</v>
      </c>
      <c r="S94" s="22">
        <f t="shared" si="63"/>
        <v>2184.4409722222222</v>
      </c>
      <c r="T94" s="22">
        <f t="shared" si="63"/>
        <v>2320.2048611111104</v>
      </c>
      <c r="U94" s="22">
        <f t="shared" si="63"/>
        <v>2455.96875</v>
      </c>
      <c r="V94" s="22">
        <f t="shared" si="63"/>
        <v>2591.7326388888882</v>
      </c>
      <c r="W94" s="22">
        <f t="shared" si="63"/>
        <v>2727.4965277777774</v>
      </c>
      <c r="X94" s="22">
        <f t="shared" si="63"/>
        <v>2863.2604166666665</v>
      </c>
      <c r="Y94" s="22">
        <f t="shared" si="63"/>
        <v>2999.0243055555547</v>
      </c>
      <c r="Z94" s="22">
        <f t="shared" si="63"/>
        <v>3134.7881944444434</v>
      </c>
      <c r="AA94" s="22">
        <f t="shared" si="63"/>
        <v>3270.5520833333326</v>
      </c>
      <c r="AB94" s="22">
        <f t="shared" si="63"/>
        <v>3406.3159722222217</v>
      </c>
      <c r="AC94" s="22">
        <f t="shared" si="63"/>
        <v>3542.0798611111109</v>
      </c>
      <c r="AD94" s="22">
        <f t="shared" si="63"/>
        <v>3677.8437499999991</v>
      </c>
      <c r="AE94" s="22">
        <f t="shared" si="63"/>
        <v>3813.6076388888882</v>
      </c>
      <c r="AF94" s="22">
        <f t="shared" si="63"/>
        <v>3949.3715277777774</v>
      </c>
      <c r="AG94" s="22">
        <f t="shared" si="63"/>
        <v>4085.1354166666665</v>
      </c>
      <c r="AH94" s="22">
        <f t="shared" si="63"/>
        <v>4220.8993055555547</v>
      </c>
      <c r="AI94" s="22">
        <f t="shared" si="63"/>
        <v>4356.6631944444443</v>
      </c>
      <c r="AJ94" s="22">
        <f t="shared" si="63"/>
        <v>4492.427083333333</v>
      </c>
      <c r="AK94" s="22">
        <f t="shared" si="63"/>
        <v>4628.1909722222208</v>
      </c>
    </row>
    <row r="97" spans="1:37" ht="18" thickBot="1" x14ac:dyDescent="0.25">
      <c r="A97" s="10" t="s">
        <v>25</v>
      </c>
      <c r="B97" s="2" t="s">
        <v>0</v>
      </c>
      <c r="C97" s="2" t="s">
        <v>1</v>
      </c>
      <c r="D97" s="2" t="s">
        <v>2</v>
      </c>
      <c r="E97" s="2" t="s">
        <v>3</v>
      </c>
      <c r="F97" s="2" t="s">
        <v>4</v>
      </c>
      <c r="G97" s="2" t="s">
        <v>5</v>
      </c>
      <c r="H97" s="2" t="s">
        <v>6</v>
      </c>
      <c r="I97" s="2" t="s">
        <v>7</v>
      </c>
      <c r="J97" s="2" t="s">
        <v>8</v>
      </c>
      <c r="K97" s="2" t="s">
        <v>9</v>
      </c>
      <c r="L97" s="2" t="s">
        <v>10</v>
      </c>
      <c r="M97" s="2" t="s">
        <v>11</v>
      </c>
      <c r="N97" s="2" t="s">
        <v>42</v>
      </c>
      <c r="O97" s="2" t="s">
        <v>43</v>
      </c>
      <c r="P97" s="2" t="s">
        <v>44</v>
      </c>
      <c r="Q97" s="2" t="s">
        <v>45</v>
      </c>
      <c r="R97" s="2" t="s">
        <v>46</v>
      </c>
      <c r="S97" s="2" t="s">
        <v>47</v>
      </c>
      <c r="T97" s="2" t="s">
        <v>48</v>
      </c>
      <c r="U97" s="2" t="s">
        <v>49</v>
      </c>
      <c r="V97" s="2" t="s">
        <v>50</v>
      </c>
      <c r="W97" s="2" t="s">
        <v>51</v>
      </c>
      <c r="X97" s="2" t="s">
        <v>52</v>
      </c>
      <c r="Y97" s="2" t="s">
        <v>53</v>
      </c>
      <c r="Z97" s="2" t="s">
        <v>73</v>
      </c>
      <c r="AA97" s="2" t="s">
        <v>74</v>
      </c>
      <c r="AB97" s="2" t="s">
        <v>75</v>
      </c>
      <c r="AC97" s="2" t="s">
        <v>76</v>
      </c>
      <c r="AD97" s="2" t="s">
        <v>77</v>
      </c>
      <c r="AE97" s="2" t="s">
        <v>78</v>
      </c>
      <c r="AF97" s="2" t="s">
        <v>79</v>
      </c>
      <c r="AG97" s="2" t="s">
        <v>80</v>
      </c>
      <c r="AH97" s="2" t="s">
        <v>81</v>
      </c>
      <c r="AI97" s="2" t="s">
        <v>82</v>
      </c>
      <c r="AJ97" s="2" t="s">
        <v>83</v>
      </c>
      <c r="AK97" s="2" t="s">
        <v>84</v>
      </c>
    </row>
    <row r="98" spans="1:37" ht="16" thickTop="1" x14ac:dyDescent="0.2">
      <c r="A98" t="s">
        <v>30</v>
      </c>
      <c r="B98" s="7">
        <f t="shared" ref="B98:AK98" si="64">B$83*$B39+B$84*$C39+B$85*$D39+B$86*$E39+B$87*$F39+B$88*$G39+B$89*$H39+B$90*$I39+B$91*$J39+B$92*$K39</f>
        <v>7083.3333333333339</v>
      </c>
      <c r="C98" s="7">
        <f t="shared" si="64"/>
        <v>30458.333333333336</v>
      </c>
      <c r="D98" s="7">
        <f t="shared" si="64"/>
        <v>77208.333333333343</v>
      </c>
      <c r="E98" s="7">
        <f t="shared" si="64"/>
        <v>148041.66666666669</v>
      </c>
      <c r="F98" s="7">
        <f t="shared" si="64"/>
        <v>218875</v>
      </c>
      <c r="G98" s="7">
        <f t="shared" si="64"/>
        <v>289708.33333333331</v>
      </c>
      <c r="H98" s="7">
        <f t="shared" si="64"/>
        <v>360541.66666666663</v>
      </c>
      <c r="I98" s="7">
        <f t="shared" si="64"/>
        <v>431374.99999999994</v>
      </c>
      <c r="J98" s="7">
        <f t="shared" si="64"/>
        <v>502208.33333333326</v>
      </c>
      <c r="K98" s="7">
        <f t="shared" si="64"/>
        <v>573041.66666666663</v>
      </c>
      <c r="L98" s="7">
        <f t="shared" si="64"/>
        <v>643874.99999999988</v>
      </c>
      <c r="M98" s="7">
        <f t="shared" si="64"/>
        <v>714708.33333333326</v>
      </c>
      <c r="N98" s="7">
        <f t="shared" si="64"/>
        <v>785541.66666666651</v>
      </c>
      <c r="O98" s="7">
        <f t="shared" si="64"/>
        <v>856374.99999999988</v>
      </c>
      <c r="P98" s="7">
        <f t="shared" si="64"/>
        <v>927208.33333333326</v>
      </c>
      <c r="Q98" s="7">
        <f t="shared" si="64"/>
        <v>998041.66666666651</v>
      </c>
      <c r="R98" s="7">
        <f t="shared" si="64"/>
        <v>1068875</v>
      </c>
      <c r="S98" s="7">
        <f t="shared" si="64"/>
        <v>1139708.3333333333</v>
      </c>
      <c r="T98" s="7">
        <f t="shared" si="64"/>
        <v>1210541.6666666665</v>
      </c>
      <c r="U98" s="7">
        <f t="shared" si="64"/>
        <v>1281375</v>
      </c>
      <c r="V98" s="7">
        <f t="shared" si="64"/>
        <v>1352208.3333333333</v>
      </c>
      <c r="W98" s="7">
        <f t="shared" si="64"/>
        <v>1423041.6666666665</v>
      </c>
      <c r="X98" s="7">
        <f t="shared" si="64"/>
        <v>1493875</v>
      </c>
      <c r="Y98" s="7">
        <f t="shared" si="64"/>
        <v>1564708.3333333333</v>
      </c>
      <c r="Z98" s="7">
        <f t="shared" si="64"/>
        <v>1635541.6666666665</v>
      </c>
      <c r="AA98" s="7">
        <f t="shared" si="64"/>
        <v>1706374.9999999998</v>
      </c>
      <c r="AB98" s="7">
        <f t="shared" si="64"/>
        <v>1777208.3333333333</v>
      </c>
      <c r="AC98" s="7">
        <f t="shared" si="64"/>
        <v>1848041.6666666665</v>
      </c>
      <c r="AD98" s="7">
        <f t="shared" si="64"/>
        <v>1918874.9999999998</v>
      </c>
      <c r="AE98" s="7">
        <f t="shared" si="64"/>
        <v>1989708.3333333333</v>
      </c>
      <c r="AF98" s="7">
        <f t="shared" si="64"/>
        <v>2060541.6666666665</v>
      </c>
      <c r="AG98" s="7">
        <f t="shared" si="64"/>
        <v>2131375</v>
      </c>
      <c r="AH98" s="7">
        <f t="shared" si="64"/>
        <v>2202208.333333333</v>
      </c>
      <c r="AI98" s="7">
        <f t="shared" si="64"/>
        <v>2273041.6666666665</v>
      </c>
      <c r="AJ98" s="7">
        <f t="shared" si="64"/>
        <v>2343875</v>
      </c>
      <c r="AK98" s="7">
        <f t="shared" si="64"/>
        <v>2414708.333333333</v>
      </c>
    </row>
    <row r="99" spans="1:37" x14ac:dyDescent="0.2">
      <c r="A99" t="s">
        <v>114</v>
      </c>
      <c r="B99" s="6">
        <f>B98/12</f>
        <v>590.27777777777783</v>
      </c>
      <c r="C99" s="6">
        <f>C98/12+B99*(1-$B$19)</f>
        <v>3113.7152777777783</v>
      </c>
      <c r="D99" s="6">
        <f t="shared" ref="D99" si="65">D98/12+C99*(1-$B$19)</f>
        <v>9469.9001736111131</v>
      </c>
      <c r="E99" s="6">
        <f t="shared" ref="E99" si="66">E98/12+D99*(1-$B$19)</f>
        <v>21569.958224826391</v>
      </c>
      <c r="F99" s="6">
        <f t="shared" ref="F99" si="67">F98/12+E99*(1-$B$19)</f>
        <v>39270.292602539062</v>
      </c>
      <c r="G99" s="6">
        <f t="shared" ref="G99" si="68">G98/12+F99*(1-$B$19)</f>
        <v>62430.896398586694</v>
      </c>
      <c r="H99" s="6">
        <f t="shared" ref="H99" si="69">H98/12+G99*(1-$B$19)</f>
        <v>90915.262877510919</v>
      </c>
      <c r="I99" s="6">
        <f t="shared" ref="I99" si="70">I98/12+H99*(1-$B$19)</f>
        <v>124590.29797223982</v>
      </c>
      <c r="J99" s="6">
        <f t="shared" ref="J99" si="71">J98/12+I99*(1-$B$19)</f>
        <v>163326.23496737826</v>
      </c>
      <c r="K99" s="6">
        <f t="shared" ref="K99" si="72">K98/12+J99*(1-$B$19)</f>
        <v>206996.55131541603</v>
      </c>
      <c r="L99" s="6">
        <f t="shared" ref="L99" si="73">L98/12+K99*(1-$B$19)</f>
        <v>255477.88753253061</v>
      </c>
      <c r="M99" s="6">
        <f t="shared" ref="M99" si="74">M98/12+L99*(1-$B$19)</f>
        <v>308649.9681219951</v>
      </c>
      <c r="N99" s="6">
        <f t="shared" ref="N99" si="75">N98/12+M99*(1-$B$19)</f>
        <v>366395.52447450079</v>
      </c>
      <c r="O99" s="6">
        <f t="shared" ref="O99" si="76">O98/12+N99*(1-$B$19)</f>
        <v>428600.21969597158</v>
      </c>
      <c r="P99" s="6">
        <f t="shared" ref="P99" si="77">P98/12+O99*(1-$B$19)</f>
        <v>495152.57531468343</v>
      </c>
      <c r="Q99" s="6">
        <f t="shared" ref="Q99" si="78">Q98/12+P99*(1-$B$19)</f>
        <v>565943.89982070518</v>
      </c>
      <c r="R99" s="6">
        <f t="shared" ref="R99" si="79">R98/12+Q99*(1-$B$19)</f>
        <v>640868.21899185411</v>
      </c>
      <c r="S99" s="6">
        <f t="shared" ref="S99" si="80">S98/12+R99*(1-$B$19)</f>
        <v>719822.20796150225</v>
      </c>
      <c r="T99" s="6">
        <f t="shared" ref="T99" si="81">T98/12+S99*(1-$B$19)</f>
        <v>802705.12498468696</v>
      </c>
      <c r="U99" s="6">
        <f t="shared" ref="U99" si="82">U98/12+T99*(1-$B$19)</f>
        <v>889418.7468600698</v>
      </c>
      <c r="V99" s="6">
        <f t="shared" ref="V99" si="83">V98/12+U99*(1-$B$19)</f>
        <v>979867.30596634583</v>
      </c>
      <c r="W99" s="6">
        <f t="shared" ref="W99" si="84">W98/12+V99*(1-$B$19)</f>
        <v>1073957.4288727427</v>
      </c>
      <c r="X99" s="6">
        <f t="shared" ref="X99" si="85">X98/12+W99*(1-$B$19)</f>
        <v>1171598.0764842574</v>
      </c>
      <c r="Y99" s="6">
        <f t="shared" ref="Y99:AK99" si="86">Y98/12+X99*(1-$B$19)</f>
        <v>1272700.4856832619</v>
      </c>
      <c r="Z99" s="6">
        <f t="shared" si="86"/>
        <v>1377178.1124300691</v>
      </c>
      <c r="AA99" s="6">
        <f t="shared" si="86"/>
        <v>1484946.5762859841</v>
      </c>
      <c r="AB99" s="6">
        <f t="shared" si="86"/>
        <v>1595923.606323279</v>
      </c>
      <c r="AC99" s="6">
        <f t="shared" si="86"/>
        <v>1710028.9883874191</v>
      </c>
      <c r="AD99" s="6">
        <f t="shared" si="86"/>
        <v>1827184.5136777337</v>
      </c>
      <c r="AE99" s="6">
        <f t="shared" si="86"/>
        <v>1947313.9286135682</v>
      </c>
      <c r="AF99" s="6">
        <f t="shared" si="86"/>
        <v>2070342.8859537845</v>
      </c>
      <c r="AG99" s="6">
        <f t="shared" si="86"/>
        <v>2196198.8971382733</v>
      </c>
      <c r="AH99" s="6">
        <f t="shared" si="86"/>
        <v>2324811.2858209275</v>
      </c>
      <c r="AI99" s="6">
        <f t="shared" si="86"/>
        <v>2456111.142564293</v>
      </c>
      <c r="AJ99" s="6">
        <f t="shared" si="86"/>
        <v>2590031.2806668519</v>
      </c>
      <c r="AK99" s="6">
        <f t="shared" si="86"/>
        <v>2726506.1930946251</v>
      </c>
    </row>
    <row r="100" spans="1:37" ht="16" thickBot="1" x14ac:dyDescent="0.25">
      <c r="A100" s="8" t="s">
        <v>21</v>
      </c>
      <c r="B100" s="9">
        <f>B99</f>
        <v>590.27777777777783</v>
      </c>
      <c r="C100" s="9">
        <f>B100+C99</f>
        <v>3703.9930555555561</v>
      </c>
      <c r="D100" s="9">
        <f t="shared" ref="D100" si="87">C100+D99</f>
        <v>13173.89322916667</v>
      </c>
      <c r="E100" s="9">
        <f t="shared" ref="E100" si="88">D100+E99</f>
        <v>34743.851453993062</v>
      </c>
      <c r="F100" s="9">
        <f t="shared" ref="F100" si="89">E100+F99</f>
        <v>74014.144056532125</v>
      </c>
      <c r="G100" s="9">
        <f t="shared" ref="G100" si="90">F100+G99</f>
        <v>136445.04045511881</v>
      </c>
      <c r="H100" s="9">
        <f t="shared" ref="H100" si="91">G100+H99</f>
        <v>227360.30333262973</v>
      </c>
      <c r="I100" s="9">
        <f t="shared" ref="I100" si="92">H100+I99</f>
        <v>351950.60130486952</v>
      </c>
      <c r="J100" s="9">
        <f t="shared" ref="J100" si="93">I100+J99</f>
        <v>515276.83627224778</v>
      </c>
      <c r="K100" s="9">
        <f t="shared" ref="K100" si="94">J100+K99</f>
        <v>722273.38758766383</v>
      </c>
      <c r="L100" s="9">
        <f t="shared" ref="L100" si="95">K100+L99</f>
        <v>977751.27512019442</v>
      </c>
      <c r="M100" s="9">
        <f t="shared" ref="M100" si="96">L100+M99</f>
        <v>1286401.2432421895</v>
      </c>
      <c r="N100" s="9">
        <f t="shared" ref="N100" si="97">M100+N99</f>
        <v>1652796.7677166904</v>
      </c>
      <c r="O100" s="9">
        <f t="shared" ref="O100" si="98">N100+O99</f>
        <v>2081396.987412662</v>
      </c>
      <c r="P100" s="9">
        <f t="shared" ref="P100" si="99">O100+P99</f>
        <v>2576549.5627273456</v>
      </c>
      <c r="Q100" s="9">
        <f t="shared" ref="Q100" si="100">P100+Q99</f>
        <v>3142493.462548051</v>
      </c>
      <c r="R100" s="9">
        <f t="shared" ref="R100" si="101">Q100+R99</f>
        <v>3783361.6815399053</v>
      </c>
      <c r="S100" s="9">
        <f t="shared" ref="S100" si="102">R100+S99</f>
        <v>4503183.8895014077</v>
      </c>
      <c r="T100" s="9">
        <f t="shared" ref="T100" si="103">S100+T99</f>
        <v>5305889.0144860949</v>
      </c>
      <c r="U100" s="9">
        <f t="shared" ref="U100" si="104">T100+U99</f>
        <v>6195307.7613461651</v>
      </c>
      <c r="V100" s="9">
        <f t="shared" ref="V100" si="105">U100+V99</f>
        <v>7175175.0673125107</v>
      </c>
      <c r="W100" s="9">
        <f t="shared" ref="W100" si="106">V100+W99</f>
        <v>8249132.4961852534</v>
      </c>
      <c r="X100" s="9">
        <f t="shared" ref="X100" si="107">W100+X99</f>
        <v>9420730.5726695098</v>
      </c>
      <c r="Y100" s="9">
        <f t="shared" ref="Y100:AK100" si="108">X100+Y99</f>
        <v>10693431.058352772</v>
      </c>
      <c r="Z100" s="9">
        <f t="shared" si="108"/>
        <v>12070609.170782842</v>
      </c>
      <c r="AA100" s="9">
        <f t="shared" si="108"/>
        <v>13555555.747068826</v>
      </c>
      <c r="AB100" s="9">
        <f t="shared" si="108"/>
        <v>15151479.353392106</v>
      </c>
      <c r="AC100" s="9">
        <f t="shared" si="108"/>
        <v>16861508.341779526</v>
      </c>
      <c r="AD100" s="9">
        <f t="shared" si="108"/>
        <v>18688692.855457261</v>
      </c>
      <c r="AE100" s="9">
        <f t="shared" si="108"/>
        <v>20636006.784070831</v>
      </c>
      <c r="AF100" s="9">
        <f t="shared" si="108"/>
        <v>22706349.670024615</v>
      </c>
      <c r="AG100" s="9">
        <f t="shared" si="108"/>
        <v>24902548.567162886</v>
      </c>
      <c r="AH100" s="9">
        <f t="shared" si="108"/>
        <v>27227359.852983814</v>
      </c>
      <c r="AI100" s="9">
        <f t="shared" si="108"/>
        <v>29683470.995548107</v>
      </c>
      <c r="AJ100" s="9">
        <f t="shared" si="108"/>
        <v>32273502.276214957</v>
      </c>
      <c r="AK100" s="9">
        <f t="shared" si="108"/>
        <v>35000008.469309583</v>
      </c>
    </row>
    <row r="101" spans="1:37" ht="16" thickTop="1" x14ac:dyDescent="0.2">
      <c r="A101" t="s">
        <v>55</v>
      </c>
      <c r="B101" s="7">
        <f>$B$20*B100</f>
        <v>472.22222222222229</v>
      </c>
      <c r="C101" s="7">
        <f t="shared" ref="C101:AK101" si="109">$B$20*C100</f>
        <v>2963.1944444444453</v>
      </c>
      <c r="D101" s="7">
        <f t="shared" si="109"/>
        <v>10539.114583333336</v>
      </c>
      <c r="E101" s="7">
        <f t="shared" si="109"/>
        <v>27795.081163194453</v>
      </c>
      <c r="F101" s="7">
        <f t="shared" si="109"/>
        <v>59211.315245225705</v>
      </c>
      <c r="G101" s="7">
        <f t="shared" si="109"/>
        <v>109156.03236409505</v>
      </c>
      <c r="H101" s="7">
        <f t="shared" si="109"/>
        <v>181888.24266610379</v>
      </c>
      <c r="I101" s="7">
        <f t="shared" si="109"/>
        <v>281560.48104389565</v>
      </c>
      <c r="J101" s="7">
        <f t="shared" si="109"/>
        <v>412221.46901779826</v>
      </c>
      <c r="K101" s="7">
        <f t="shared" si="109"/>
        <v>577818.71007013111</v>
      </c>
      <c r="L101" s="7">
        <f t="shared" si="109"/>
        <v>782201.02009615558</v>
      </c>
      <c r="M101" s="7">
        <f t="shared" si="109"/>
        <v>1029120.9945937516</v>
      </c>
      <c r="N101" s="7">
        <f t="shared" si="109"/>
        <v>1322237.4141733525</v>
      </c>
      <c r="O101" s="7">
        <f t="shared" si="109"/>
        <v>1665117.5899301297</v>
      </c>
      <c r="P101" s="7">
        <f t="shared" si="109"/>
        <v>2061239.6501818765</v>
      </c>
      <c r="Q101" s="7">
        <f t="shared" si="109"/>
        <v>2513994.7700384408</v>
      </c>
      <c r="R101" s="7">
        <f t="shared" si="109"/>
        <v>3026689.3452319242</v>
      </c>
      <c r="S101" s="7">
        <f t="shared" si="109"/>
        <v>3602547.1116011264</v>
      </c>
      <c r="T101" s="7">
        <f t="shared" si="109"/>
        <v>4244711.2115888763</v>
      </c>
      <c r="U101" s="7">
        <f t="shared" si="109"/>
        <v>4956246.2090769326</v>
      </c>
      <c r="V101" s="7">
        <f t="shared" si="109"/>
        <v>5740140.0538500091</v>
      </c>
      <c r="W101" s="7">
        <f t="shared" si="109"/>
        <v>6599305.9969482031</v>
      </c>
      <c r="X101" s="7">
        <f t="shared" si="109"/>
        <v>7536584.4581356086</v>
      </c>
      <c r="Y101" s="7">
        <f t="shared" si="109"/>
        <v>8554744.8466822188</v>
      </c>
      <c r="Z101" s="7">
        <f t="shared" si="109"/>
        <v>9656487.3366262745</v>
      </c>
      <c r="AA101" s="7">
        <f t="shared" si="109"/>
        <v>10844444.597655062</v>
      </c>
      <c r="AB101" s="7">
        <f t="shared" si="109"/>
        <v>12121183.482713684</v>
      </c>
      <c r="AC101" s="7">
        <f t="shared" si="109"/>
        <v>13489206.673423622</v>
      </c>
      <c r="AD101" s="7">
        <f t="shared" si="109"/>
        <v>14950954.28436581</v>
      </c>
      <c r="AE101" s="7">
        <f t="shared" si="109"/>
        <v>16508805.427256666</v>
      </c>
      <c r="AF101" s="7">
        <f t="shared" si="109"/>
        <v>18165079.736019693</v>
      </c>
      <c r="AG101" s="7">
        <f t="shared" si="109"/>
        <v>19922038.85373031</v>
      </c>
      <c r="AH101" s="7">
        <f t="shared" si="109"/>
        <v>21781887.882387053</v>
      </c>
      <c r="AI101" s="7">
        <f t="shared" si="109"/>
        <v>23746776.796438485</v>
      </c>
      <c r="AJ101" s="7">
        <f t="shared" si="109"/>
        <v>25818801.820971966</v>
      </c>
      <c r="AK101" s="7">
        <f t="shared" si="109"/>
        <v>28000006.775447667</v>
      </c>
    </row>
    <row r="102" spans="1:37" x14ac:dyDescent="0.2">
      <c r="A102" t="s">
        <v>72</v>
      </c>
      <c r="B102" s="7">
        <f>B99</f>
        <v>590.27777777777783</v>
      </c>
      <c r="C102" s="7">
        <f>C99-B99</f>
        <v>2523.4375000000005</v>
      </c>
      <c r="D102" s="7">
        <f t="shared" ref="D102:AK102" si="110">D99-C99</f>
        <v>6356.1848958333348</v>
      </c>
      <c r="E102" s="7">
        <f t="shared" si="110"/>
        <v>12100.058051215277</v>
      </c>
      <c r="F102" s="7">
        <f t="shared" si="110"/>
        <v>17700.334377712672</v>
      </c>
      <c r="G102" s="7">
        <f t="shared" si="110"/>
        <v>23160.603796047631</v>
      </c>
      <c r="H102" s="7">
        <f t="shared" si="110"/>
        <v>28484.366478924225</v>
      </c>
      <c r="I102" s="7">
        <f t="shared" si="110"/>
        <v>33675.035094728897</v>
      </c>
      <c r="J102" s="7">
        <f t="shared" si="110"/>
        <v>38735.936995138443</v>
      </c>
      <c r="K102" s="7">
        <f t="shared" si="110"/>
        <v>43670.31634803777</v>
      </c>
      <c r="L102" s="7">
        <f t="shared" si="110"/>
        <v>48481.336217114585</v>
      </c>
      <c r="M102" s="7">
        <f t="shared" si="110"/>
        <v>53172.080589464487</v>
      </c>
      <c r="N102" s="7">
        <f t="shared" si="110"/>
        <v>57745.556352505693</v>
      </c>
      <c r="O102" s="7">
        <f t="shared" si="110"/>
        <v>62204.695221470785</v>
      </c>
      <c r="P102" s="7">
        <f t="shared" si="110"/>
        <v>66552.355618711852</v>
      </c>
      <c r="Q102" s="7">
        <f t="shared" si="110"/>
        <v>70791.324506021745</v>
      </c>
      <c r="R102" s="7">
        <f t="shared" si="110"/>
        <v>74924.319171148934</v>
      </c>
      <c r="S102" s="7">
        <f t="shared" si="110"/>
        <v>78953.98896964814</v>
      </c>
      <c r="T102" s="7">
        <f t="shared" si="110"/>
        <v>82882.917023184709</v>
      </c>
      <c r="U102" s="7">
        <f t="shared" si="110"/>
        <v>86713.621875382843</v>
      </c>
      <c r="V102" s="7">
        <f t="shared" si="110"/>
        <v>90448.559106276021</v>
      </c>
      <c r="W102" s="7">
        <f t="shared" si="110"/>
        <v>94090.122906396864</v>
      </c>
      <c r="X102" s="7">
        <f t="shared" si="110"/>
        <v>97640.647611514665</v>
      </c>
      <c r="Y102" s="7">
        <f t="shared" si="110"/>
        <v>101102.40919900453</v>
      </c>
      <c r="Z102" s="7">
        <f t="shared" si="110"/>
        <v>104477.62674680725</v>
      </c>
      <c r="AA102" s="7">
        <f t="shared" si="110"/>
        <v>107768.463855915</v>
      </c>
      <c r="AB102" s="7">
        <f t="shared" si="110"/>
        <v>110977.03003729484</v>
      </c>
      <c r="AC102" s="7">
        <f t="shared" si="110"/>
        <v>114105.38206414017</v>
      </c>
      <c r="AD102" s="7">
        <f t="shared" si="110"/>
        <v>117155.52529031457</v>
      </c>
      <c r="AE102" s="7">
        <f t="shared" si="110"/>
        <v>120129.41493583447</v>
      </c>
      <c r="AF102" s="7">
        <f t="shared" si="110"/>
        <v>123028.95734021626</v>
      </c>
      <c r="AG102" s="7">
        <f t="shared" si="110"/>
        <v>125856.01118448889</v>
      </c>
      <c r="AH102" s="7">
        <f t="shared" si="110"/>
        <v>128612.38868265413</v>
      </c>
      <c r="AI102" s="7">
        <f t="shared" si="110"/>
        <v>131299.85674336553</v>
      </c>
      <c r="AJ102" s="7">
        <f t="shared" si="110"/>
        <v>133920.13810255891</v>
      </c>
      <c r="AK102" s="7">
        <f t="shared" si="110"/>
        <v>136474.91242777323</v>
      </c>
    </row>
    <row r="103" spans="1:37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1:37" ht="18" thickBot="1" x14ac:dyDescent="0.25">
      <c r="A104" s="10" t="s">
        <v>22</v>
      </c>
    </row>
    <row r="105" spans="1:37" ht="16" thickTop="1" x14ac:dyDescent="0.2">
      <c r="A105" t="s">
        <v>23</v>
      </c>
      <c r="B105" s="7">
        <f>B$93*B49</f>
        <v>8333.3333333333339</v>
      </c>
      <c r="C105" s="7">
        <f t="shared" ref="C105:AK105" si="111">C$93*C49</f>
        <v>16666.666666666668</v>
      </c>
      <c r="D105" s="7">
        <f t="shared" si="111"/>
        <v>25000</v>
      </c>
      <c r="E105" s="7">
        <f t="shared" si="111"/>
        <v>33333.333333333336</v>
      </c>
      <c r="F105" s="7">
        <f t="shared" si="111"/>
        <v>41666.666666666672</v>
      </c>
      <c r="G105" s="7">
        <f t="shared" si="111"/>
        <v>50000</v>
      </c>
      <c r="H105" s="7">
        <f t="shared" si="111"/>
        <v>58333.333333333336</v>
      </c>
      <c r="I105" s="7">
        <f t="shared" si="111"/>
        <v>66666.666666666672</v>
      </c>
      <c r="J105" s="7">
        <f t="shared" si="111"/>
        <v>75000</v>
      </c>
      <c r="K105" s="7">
        <f t="shared" si="111"/>
        <v>83333.333333333343</v>
      </c>
      <c r="L105" s="7">
        <f t="shared" si="111"/>
        <v>91666.666666666672</v>
      </c>
      <c r="M105" s="7">
        <f t="shared" si="111"/>
        <v>100000</v>
      </c>
      <c r="N105" s="7">
        <f t="shared" si="111"/>
        <v>108333.33333333334</v>
      </c>
      <c r="O105" s="7">
        <f t="shared" si="111"/>
        <v>116666.66666666667</v>
      </c>
      <c r="P105" s="7">
        <f t="shared" si="111"/>
        <v>125000.00000000001</v>
      </c>
      <c r="Q105" s="7">
        <f t="shared" si="111"/>
        <v>133333.33333333334</v>
      </c>
      <c r="R105" s="7">
        <f t="shared" si="111"/>
        <v>141666.66666666669</v>
      </c>
      <c r="S105" s="7">
        <f t="shared" si="111"/>
        <v>150000</v>
      </c>
      <c r="T105" s="7">
        <f t="shared" si="111"/>
        <v>158333.33333333334</v>
      </c>
      <c r="U105" s="7">
        <f t="shared" si="111"/>
        <v>166666.66666666669</v>
      </c>
      <c r="V105" s="7">
        <f t="shared" si="111"/>
        <v>175000</v>
      </c>
      <c r="W105" s="7">
        <f t="shared" si="111"/>
        <v>183333.33333333334</v>
      </c>
      <c r="X105" s="7">
        <f t="shared" si="111"/>
        <v>191666.66666666669</v>
      </c>
      <c r="Y105" s="7">
        <f t="shared" si="111"/>
        <v>200000</v>
      </c>
      <c r="Z105" s="7">
        <f t="shared" si="111"/>
        <v>208333.33333333334</v>
      </c>
      <c r="AA105" s="7">
        <f t="shared" si="111"/>
        <v>216666.66666666669</v>
      </c>
      <c r="AB105" s="7">
        <f t="shared" si="111"/>
        <v>225000.00000000003</v>
      </c>
      <c r="AC105" s="7">
        <f t="shared" si="111"/>
        <v>233333.33333333334</v>
      </c>
      <c r="AD105" s="7">
        <f t="shared" si="111"/>
        <v>241666.66666666669</v>
      </c>
      <c r="AE105" s="7">
        <f t="shared" si="111"/>
        <v>250000.00000000003</v>
      </c>
      <c r="AF105" s="7">
        <f t="shared" si="111"/>
        <v>258333.33333333334</v>
      </c>
      <c r="AG105" s="7">
        <f t="shared" si="111"/>
        <v>266666.66666666669</v>
      </c>
      <c r="AH105" s="7">
        <f t="shared" si="111"/>
        <v>275000</v>
      </c>
      <c r="AI105" s="7">
        <f t="shared" si="111"/>
        <v>283333.33333333337</v>
      </c>
      <c r="AJ105" s="7">
        <f t="shared" si="111"/>
        <v>291666.66666666669</v>
      </c>
      <c r="AK105" s="7">
        <f t="shared" si="111"/>
        <v>300000</v>
      </c>
    </row>
    <row r="106" spans="1:37" x14ac:dyDescent="0.2">
      <c r="A106" t="s">
        <v>18</v>
      </c>
      <c r="B106" s="7">
        <f t="shared" ref="B106:AK106" si="112">B$83*$B50+B$84*$C50+B$85*$D50+B$86*$E50+B$87*$F50+B$88*$G50+B$89*$H50+B$90*$I50+B$91*$J50+B$92*$K50</f>
        <v>9166.6666666666661</v>
      </c>
      <c r="C106" s="7">
        <f t="shared" si="112"/>
        <v>15583.333333333332</v>
      </c>
      <c r="D106" s="7">
        <f t="shared" si="112"/>
        <v>21633.333333333332</v>
      </c>
      <c r="E106" s="7">
        <f t="shared" si="112"/>
        <v>30800</v>
      </c>
      <c r="F106" s="7">
        <f t="shared" si="112"/>
        <v>39966.666666666664</v>
      </c>
      <c r="G106" s="7">
        <f t="shared" si="112"/>
        <v>49133.333333333328</v>
      </c>
      <c r="H106" s="7">
        <f t="shared" si="112"/>
        <v>58299.999999999993</v>
      </c>
      <c r="I106" s="7">
        <f t="shared" si="112"/>
        <v>67466.666666666657</v>
      </c>
      <c r="J106" s="7">
        <f t="shared" si="112"/>
        <v>76633.333333333328</v>
      </c>
      <c r="K106" s="7">
        <f t="shared" si="112"/>
        <v>85800</v>
      </c>
      <c r="L106" s="7">
        <f t="shared" si="112"/>
        <v>94966.666666666657</v>
      </c>
      <c r="M106" s="7">
        <f t="shared" si="112"/>
        <v>104133.33333333333</v>
      </c>
      <c r="N106" s="7">
        <f t="shared" si="112"/>
        <v>113300</v>
      </c>
      <c r="O106" s="7">
        <f t="shared" si="112"/>
        <v>122466.66666666666</v>
      </c>
      <c r="P106" s="7">
        <f t="shared" si="112"/>
        <v>131633.33333333331</v>
      </c>
      <c r="Q106" s="7">
        <f t="shared" si="112"/>
        <v>140800</v>
      </c>
      <c r="R106" s="7">
        <f t="shared" si="112"/>
        <v>149966.66666666666</v>
      </c>
      <c r="S106" s="7">
        <f t="shared" si="112"/>
        <v>159133.33333333331</v>
      </c>
      <c r="T106" s="7">
        <f t="shared" si="112"/>
        <v>168300</v>
      </c>
      <c r="U106" s="7">
        <f t="shared" si="112"/>
        <v>177466.66666666666</v>
      </c>
      <c r="V106" s="7">
        <f t="shared" si="112"/>
        <v>186633.33333333331</v>
      </c>
      <c r="W106" s="7">
        <f t="shared" si="112"/>
        <v>195800</v>
      </c>
      <c r="X106" s="7">
        <f t="shared" si="112"/>
        <v>204966.66666666666</v>
      </c>
      <c r="Y106" s="7">
        <f t="shared" si="112"/>
        <v>214133.33333333331</v>
      </c>
      <c r="Z106" s="7">
        <f t="shared" si="112"/>
        <v>223300</v>
      </c>
      <c r="AA106" s="7">
        <f t="shared" si="112"/>
        <v>232466.66666666663</v>
      </c>
      <c r="AB106" s="7">
        <f t="shared" si="112"/>
        <v>241633.33333333331</v>
      </c>
      <c r="AC106" s="7">
        <f t="shared" si="112"/>
        <v>250800</v>
      </c>
      <c r="AD106" s="7">
        <f t="shared" si="112"/>
        <v>259966.66666666663</v>
      </c>
      <c r="AE106" s="7">
        <f t="shared" si="112"/>
        <v>269133.33333333331</v>
      </c>
      <c r="AF106" s="7">
        <f t="shared" si="112"/>
        <v>278300</v>
      </c>
      <c r="AG106" s="7">
        <f t="shared" si="112"/>
        <v>287466.66666666663</v>
      </c>
      <c r="AH106" s="7">
        <f t="shared" si="112"/>
        <v>296633.33333333331</v>
      </c>
      <c r="AI106" s="7">
        <f t="shared" si="112"/>
        <v>305800</v>
      </c>
      <c r="AJ106" s="7">
        <f t="shared" si="112"/>
        <v>314966.66666666663</v>
      </c>
      <c r="AK106" s="7">
        <f t="shared" si="112"/>
        <v>324133.33333333331</v>
      </c>
    </row>
    <row r="107" spans="1:37" x14ac:dyDescent="0.2">
      <c r="A107" t="s">
        <v>24</v>
      </c>
      <c r="B107" s="7">
        <f>B$93*B51</f>
        <v>5000</v>
      </c>
      <c r="C107" s="7">
        <f t="shared" ref="C107:AK107" si="113">C$93*C51</f>
        <v>10000</v>
      </c>
      <c r="D107" s="7">
        <f t="shared" si="113"/>
        <v>15000</v>
      </c>
      <c r="E107" s="7">
        <f t="shared" si="113"/>
        <v>20000</v>
      </c>
      <c r="F107" s="7">
        <f t="shared" si="113"/>
        <v>25000</v>
      </c>
      <c r="G107" s="7">
        <f t="shared" si="113"/>
        <v>30000</v>
      </c>
      <c r="H107" s="7">
        <f t="shared" si="113"/>
        <v>35000</v>
      </c>
      <c r="I107" s="7">
        <f t="shared" si="113"/>
        <v>40000</v>
      </c>
      <c r="J107" s="7">
        <f t="shared" si="113"/>
        <v>45000</v>
      </c>
      <c r="K107" s="7">
        <f t="shared" si="113"/>
        <v>50000</v>
      </c>
      <c r="L107" s="7">
        <f t="shared" si="113"/>
        <v>55000</v>
      </c>
      <c r="M107" s="7">
        <f t="shared" si="113"/>
        <v>60000</v>
      </c>
      <c r="N107" s="7">
        <f t="shared" si="113"/>
        <v>65000</v>
      </c>
      <c r="O107" s="7">
        <f t="shared" si="113"/>
        <v>70000</v>
      </c>
      <c r="P107" s="7">
        <f t="shared" si="113"/>
        <v>75000</v>
      </c>
      <c r="Q107" s="7">
        <f t="shared" si="113"/>
        <v>80000</v>
      </c>
      <c r="R107" s="7">
        <f t="shared" si="113"/>
        <v>85000</v>
      </c>
      <c r="S107" s="7">
        <f t="shared" si="113"/>
        <v>90000</v>
      </c>
      <c r="T107" s="7">
        <f t="shared" si="113"/>
        <v>95000</v>
      </c>
      <c r="U107" s="7">
        <f t="shared" si="113"/>
        <v>100000</v>
      </c>
      <c r="V107" s="7">
        <f t="shared" si="113"/>
        <v>105000</v>
      </c>
      <c r="W107" s="7">
        <f t="shared" si="113"/>
        <v>110000</v>
      </c>
      <c r="X107" s="7">
        <f t="shared" si="113"/>
        <v>115000</v>
      </c>
      <c r="Y107" s="7">
        <f t="shared" si="113"/>
        <v>120000</v>
      </c>
      <c r="Z107" s="7">
        <f t="shared" si="113"/>
        <v>125000</v>
      </c>
      <c r="AA107" s="7">
        <f t="shared" si="113"/>
        <v>130000</v>
      </c>
      <c r="AB107" s="7">
        <f t="shared" si="113"/>
        <v>135000</v>
      </c>
      <c r="AC107" s="7">
        <f t="shared" si="113"/>
        <v>140000</v>
      </c>
      <c r="AD107" s="7">
        <f t="shared" si="113"/>
        <v>145000</v>
      </c>
      <c r="AE107" s="7">
        <f t="shared" si="113"/>
        <v>150000</v>
      </c>
      <c r="AF107" s="7">
        <f t="shared" si="113"/>
        <v>155000</v>
      </c>
      <c r="AG107" s="7">
        <f t="shared" si="113"/>
        <v>160000</v>
      </c>
      <c r="AH107" s="7">
        <f t="shared" si="113"/>
        <v>165000</v>
      </c>
      <c r="AI107" s="7">
        <f t="shared" si="113"/>
        <v>170000</v>
      </c>
      <c r="AJ107" s="7">
        <f t="shared" si="113"/>
        <v>175000</v>
      </c>
      <c r="AK107" s="7">
        <f t="shared" si="113"/>
        <v>180000</v>
      </c>
    </row>
    <row r="108" spans="1:37" x14ac:dyDescent="0.2">
      <c r="A108" t="s">
        <v>41</v>
      </c>
      <c r="B108" s="7">
        <f>B94*$B$26</f>
        <v>1700.4427083333335</v>
      </c>
      <c r="C108" s="7">
        <f t="shared" ref="C108:AK108" si="114">C94*$B$26</f>
        <v>7311.9036458333339</v>
      </c>
      <c r="D108" s="7">
        <f t="shared" si="114"/>
        <v>18534.825520833336</v>
      </c>
      <c r="E108" s="7">
        <f t="shared" si="114"/>
        <v>35539.252604166664</v>
      </c>
      <c r="F108" s="7">
        <f t="shared" si="114"/>
        <v>52543.679687499993</v>
      </c>
      <c r="G108" s="7">
        <f t="shared" si="114"/>
        <v>69548.106770833328</v>
      </c>
      <c r="H108" s="7">
        <f t="shared" si="114"/>
        <v>86552.533854166642</v>
      </c>
      <c r="I108" s="7">
        <f t="shared" si="114"/>
        <v>103556.96093749997</v>
      </c>
      <c r="J108" s="7">
        <f t="shared" si="114"/>
        <v>120561.38802083333</v>
      </c>
      <c r="K108" s="7">
        <f t="shared" si="114"/>
        <v>137565.81510416666</v>
      </c>
      <c r="L108" s="7">
        <f t="shared" si="114"/>
        <v>154570.24218749994</v>
      </c>
      <c r="M108" s="7">
        <f t="shared" si="114"/>
        <v>171574.66927083331</v>
      </c>
      <c r="N108" s="7">
        <f t="shared" si="114"/>
        <v>188579.09635416663</v>
      </c>
      <c r="O108" s="7">
        <f t="shared" si="114"/>
        <v>205583.52343749997</v>
      </c>
      <c r="P108" s="7">
        <f t="shared" si="114"/>
        <v>222587.95052083334</v>
      </c>
      <c r="Q108" s="7">
        <f t="shared" si="114"/>
        <v>239592.37760416663</v>
      </c>
      <c r="R108" s="7">
        <f t="shared" si="114"/>
        <v>256596.80468749997</v>
      </c>
      <c r="S108" s="7">
        <f t="shared" si="114"/>
        <v>273601.23177083331</v>
      </c>
      <c r="T108" s="7">
        <f t="shared" si="114"/>
        <v>290605.65885416657</v>
      </c>
      <c r="U108" s="7">
        <f t="shared" si="114"/>
        <v>307610.0859375</v>
      </c>
      <c r="V108" s="7">
        <f t="shared" si="114"/>
        <v>324614.51302083326</v>
      </c>
      <c r="W108" s="7">
        <f t="shared" si="114"/>
        <v>341618.94010416663</v>
      </c>
      <c r="X108" s="7">
        <f t="shared" si="114"/>
        <v>358623.3671875</v>
      </c>
      <c r="Y108" s="7">
        <f t="shared" si="114"/>
        <v>375627.79427083326</v>
      </c>
      <c r="Z108" s="7">
        <f t="shared" si="114"/>
        <v>392632.22135416651</v>
      </c>
      <c r="AA108" s="7">
        <f t="shared" si="114"/>
        <v>409636.64843749988</v>
      </c>
      <c r="AB108" s="7">
        <f t="shared" si="114"/>
        <v>426641.07552083326</v>
      </c>
      <c r="AC108" s="7">
        <f t="shared" si="114"/>
        <v>443645.50260416663</v>
      </c>
      <c r="AD108" s="7">
        <f t="shared" si="114"/>
        <v>460649.92968749988</v>
      </c>
      <c r="AE108" s="7">
        <f t="shared" si="114"/>
        <v>477654.35677083326</v>
      </c>
      <c r="AF108" s="7">
        <f t="shared" si="114"/>
        <v>494658.78385416663</v>
      </c>
      <c r="AG108" s="7">
        <f t="shared" si="114"/>
        <v>511663.2109375</v>
      </c>
      <c r="AH108" s="7">
        <f t="shared" si="114"/>
        <v>528667.63802083326</v>
      </c>
      <c r="AI108" s="7">
        <f t="shared" si="114"/>
        <v>545672.06510416663</v>
      </c>
      <c r="AJ108" s="7">
        <f t="shared" si="114"/>
        <v>562676.4921875</v>
      </c>
      <c r="AK108" s="7">
        <f t="shared" si="114"/>
        <v>579680.91927083314</v>
      </c>
    </row>
    <row r="109" spans="1:37" ht="16" thickBot="1" x14ac:dyDescent="0.25">
      <c r="A109" s="8" t="s">
        <v>118</v>
      </c>
      <c r="B109" s="9">
        <f>SUM(B105:B108)</f>
        <v>24200.442708333332</v>
      </c>
      <c r="C109" s="9">
        <f t="shared" ref="C109:AK109" si="115">SUM(C105:C108)</f>
        <v>49561.903645833336</v>
      </c>
      <c r="D109" s="9">
        <f t="shared" si="115"/>
        <v>80168.158854166657</v>
      </c>
      <c r="E109" s="9">
        <f t="shared" si="115"/>
        <v>119672.5859375</v>
      </c>
      <c r="F109" s="9">
        <f t="shared" si="115"/>
        <v>159177.01302083334</v>
      </c>
      <c r="G109" s="9">
        <f t="shared" si="115"/>
        <v>198681.44010416666</v>
      </c>
      <c r="H109" s="9">
        <f t="shared" si="115"/>
        <v>238185.86718749994</v>
      </c>
      <c r="I109" s="9">
        <f t="shared" si="115"/>
        <v>277690.29427083326</v>
      </c>
      <c r="J109" s="9">
        <f t="shared" si="115"/>
        <v>317194.72135416663</v>
      </c>
      <c r="K109" s="9">
        <f t="shared" si="115"/>
        <v>356699.1484375</v>
      </c>
      <c r="L109" s="9">
        <f t="shared" si="115"/>
        <v>396203.57552083326</v>
      </c>
      <c r="M109" s="9">
        <f t="shared" si="115"/>
        <v>435708.00260416663</v>
      </c>
      <c r="N109" s="9">
        <f t="shared" si="115"/>
        <v>475212.4296875</v>
      </c>
      <c r="O109" s="9">
        <f t="shared" si="115"/>
        <v>514716.85677083326</v>
      </c>
      <c r="P109" s="9">
        <f t="shared" si="115"/>
        <v>554221.28385416663</v>
      </c>
      <c r="Q109" s="9">
        <f t="shared" si="115"/>
        <v>593725.7109375</v>
      </c>
      <c r="R109" s="9">
        <f t="shared" si="115"/>
        <v>633230.13802083337</v>
      </c>
      <c r="S109" s="9">
        <f t="shared" si="115"/>
        <v>672734.56510416663</v>
      </c>
      <c r="T109" s="9">
        <f t="shared" si="115"/>
        <v>712238.9921875</v>
      </c>
      <c r="U109" s="9">
        <f t="shared" si="115"/>
        <v>751743.41927083337</v>
      </c>
      <c r="V109" s="9">
        <f t="shared" si="115"/>
        <v>791247.84635416651</v>
      </c>
      <c r="W109" s="9">
        <f t="shared" si="115"/>
        <v>830752.2734375</v>
      </c>
      <c r="X109" s="9">
        <f t="shared" si="115"/>
        <v>870256.70052083337</v>
      </c>
      <c r="Y109" s="9">
        <f t="shared" si="115"/>
        <v>909761.12760416651</v>
      </c>
      <c r="Z109" s="9">
        <f t="shared" si="115"/>
        <v>949265.55468749988</v>
      </c>
      <c r="AA109" s="9">
        <f t="shared" si="115"/>
        <v>988769.98177083314</v>
      </c>
      <c r="AB109" s="9">
        <f t="shared" si="115"/>
        <v>1028274.4088541666</v>
      </c>
      <c r="AC109" s="9">
        <f t="shared" si="115"/>
        <v>1067778.8359375</v>
      </c>
      <c r="AD109" s="9">
        <f t="shared" si="115"/>
        <v>1107283.263020833</v>
      </c>
      <c r="AE109" s="9">
        <f t="shared" si="115"/>
        <v>1146787.6901041665</v>
      </c>
      <c r="AF109" s="9">
        <f t="shared" si="115"/>
        <v>1186292.1171875</v>
      </c>
      <c r="AG109" s="9">
        <f t="shared" si="115"/>
        <v>1225796.5442708333</v>
      </c>
      <c r="AH109" s="9">
        <f t="shared" si="115"/>
        <v>1265300.9713541665</v>
      </c>
      <c r="AI109" s="9">
        <f t="shared" si="115"/>
        <v>1304805.3984375</v>
      </c>
      <c r="AJ109" s="9">
        <f t="shared" si="115"/>
        <v>1344309.8255208333</v>
      </c>
      <c r="AK109" s="9">
        <f t="shared" si="115"/>
        <v>1383814.2526041665</v>
      </c>
    </row>
    <row r="110" spans="1:37" ht="16" thickTop="1" x14ac:dyDescent="0.2">
      <c r="A110" t="s">
        <v>29</v>
      </c>
      <c r="B110" s="7">
        <f>B109</f>
        <v>24200.442708333332</v>
      </c>
      <c r="C110" s="7">
        <f>C109+B110</f>
        <v>73762.346354166672</v>
      </c>
      <c r="D110" s="7">
        <f t="shared" ref="D110" si="116">D109+C110</f>
        <v>153930.50520833331</v>
      </c>
      <c r="E110" s="7">
        <f t="shared" ref="E110" si="117">E109+D110</f>
        <v>273603.09114583331</v>
      </c>
      <c r="F110" s="7">
        <f t="shared" ref="F110" si="118">F109+E110</f>
        <v>432780.10416666663</v>
      </c>
      <c r="G110" s="7">
        <f t="shared" ref="G110" si="119">G109+F110</f>
        <v>631461.54427083326</v>
      </c>
      <c r="H110" s="7">
        <f t="shared" ref="H110" si="120">H109+G110</f>
        <v>869647.41145833326</v>
      </c>
      <c r="I110" s="7">
        <f t="shared" ref="I110" si="121">I109+H110</f>
        <v>1147337.7057291665</v>
      </c>
      <c r="J110" s="7">
        <f t="shared" ref="J110" si="122">J109+I110</f>
        <v>1464532.427083333</v>
      </c>
      <c r="K110" s="7">
        <f t="shared" ref="K110" si="123">K109+J110</f>
        <v>1821231.575520833</v>
      </c>
      <c r="L110" s="7">
        <f t="shared" ref="L110" si="124">L109+K110</f>
        <v>2217435.151041666</v>
      </c>
      <c r="M110" s="7">
        <f t="shared" ref="M110" si="125">M109+L110</f>
        <v>2653143.1536458326</v>
      </c>
      <c r="N110" s="7">
        <f t="shared" ref="N110" si="126">N109+M110</f>
        <v>3128355.5833333326</v>
      </c>
      <c r="O110" s="7">
        <f t="shared" ref="O110" si="127">O109+N110</f>
        <v>3643072.440104166</v>
      </c>
      <c r="P110" s="7">
        <f t="shared" ref="P110" si="128">P109+O110</f>
        <v>4197293.723958333</v>
      </c>
      <c r="Q110" s="7">
        <f t="shared" ref="Q110" si="129">Q109+P110</f>
        <v>4791019.434895833</v>
      </c>
      <c r="R110" s="7">
        <f t="shared" ref="R110" si="130">R109+Q110</f>
        <v>5424249.572916666</v>
      </c>
      <c r="S110" s="7">
        <f t="shared" ref="S110" si="131">S109+R110</f>
        <v>6096984.138020833</v>
      </c>
      <c r="T110" s="7">
        <f t="shared" ref="T110" si="132">T109+S110</f>
        <v>6809223.130208333</v>
      </c>
      <c r="U110" s="7">
        <f t="shared" ref="U110" si="133">U109+T110</f>
        <v>7560966.549479166</v>
      </c>
      <c r="V110" s="7">
        <f t="shared" ref="V110" si="134">V109+U110</f>
        <v>8352214.3958333321</v>
      </c>
      <c r="W110" s="7">
        <f t="shared" ref="W110" si="135">W109+V110</f>
        <v>9182966.6692708321</v>
      </c>
      <c r="X110" s="7">
        <f t="shared" ref="X110" si="136">X109+W110</f>
        <v>10053223.369791666</v>
      </c>
      <c r="Y110" s="7">
        <f t="shared" ref="Y110:AK110" si="137">Y109+X110</f>
        <v>10962984.497395832</v>
      </c>
      <c r="Z110" s="7">
        <f t="shared" si="137"/>
        <v>11912250.052083332</v>
      </c>
      <c r="AA110" s="7">
        <f t="shared" si="137"/>
        <v>12901020.033854166</v>
      </c>
      <c r="AB110" s="7">
        <f t="shared" si="137"/>
        <v>13929294.442708332</v>
      </c>
      <c r="AC110" s="7">
        <f t="shared" si="137"/>
        <v>14997073.278645832</v>
      </c>
      <c r="AD110" s="7">
        <f t="shared" si="137"/>
        <v>16104356.541666664</v>
      </c>
      <c r="AE110" s="7">
        <f t="shared" si="137"/>
        <v>17251144.231770832</v>
      </c>
      <c r="AF110" s="7">
        <f t="shared" si="137"/>
        <v>18437436.348958332</v>
      </c>
      <c r="AG110" s="7">
        <f t="shared" si="137"/>
        <v>19663232.893229164</v>
      </c>
      <c r="AH110" s="7">
        <f t="shared" si="137"/>
        <v>20928533.864583332</v>
      </c>
      <c r="AI110" s="7">
        <f t="shared" si="137"/>
        <v>22233339.263020832</v>
      </c>
      <c r="AJ110" s="7">
        <f t="shared" si="137"/>
        <v>23577649.088541664</v>
      </c>
      <c r="AK110" s="7">
        <f t="shared" si="137"/>
        <v>24961463.341145832</v>
      </c>
    </row>
    <row r="112" spans="1:37" ht="18" thickBot="1" x14ac:dyDescent="0.25">
      <c r="A112" s="10" t="s">
        <v>32</v>
      </c>
      <c r="B112" s="2" t="s">
        <v>0</v>
      </c>
      <c r="C112" s="2" t="s">
        <v>1</v>
      </c>
      <c r="D112" s="2" t="s">
        <v>2</v>
      </c>
      <c r="E112" s="2" t="s">
        <v>3</v>
      </c>
      <c r="F112" s="2" t="s">
        <v>4</v>
      </c>
      <c r="G112" s="2" t="s">
        <v>5</v>
      </c>
      <c r="H112" s="2" t="s">
        <v>6</v>
      </c>
      <c r="I112" s="2" t="s">
        <v>7</v>
      </c>
      <c r="J112" s="2" t="s">
        <v>8</v>
      </c>
      <c r="K112" s="2" t="s">
        <v>9</v>
      </c>
      <c r="L112" s="2" t="s">
        <v>10</v>
      </c>
      <c r="M112" s="2" t="s">
        <v>11</v>
      </c>
      <c r="N112" s="2" t="s">
        <v>42</v>
      </c>
      <c r="O112" s="2" t="s">
        <v>43</v>
      </c>
      <c r="P112" s="2" t="s">
        <v>44</v>
      </c>
      <c r="Q112" s="2" t="s">
        <v>45</v>
      </c>
      <c r="R112" s="2" t="s">
        <v>46</v>
      </c>
      <c r="S112" s="2" t="s">
        <v>47</v>
      </c>
      <c r="T112" s="2" t="s">
        <v>48</v>
      </c>
      <c r="U112" s="2" t="s">
        <v>49</v>
      </c>
      <c r="V112" s="2" t="s">
        <v>50</v>
      </c>
      <c r="W112" s="2" t="s">
        <v>51</v>
      </c>
      <c r="X112" s="2" t="s">
        <v>52</v>
      </c>
      <c r="Y112" s="2" t="s">
        <v>53</v>
      </c>
      <c r="Z112" s="2" t="s">
        <v>73</v>
      </c>
      <c r="AA112" s="2" t="s">
        <v>74</v>
      </c>
      <c r="AB112" s="2" t="s">
        <v>75</v>
      </c>
      <c r="AC112" s="2" t="s">
        <v>76</v>
      </c>
      <c r="AD112" s="2" t="s">
        <v>77</v>
      </c>
      <c r="AE112" s="2" t="s">
        <v>78</v>
      </c>
      <c r="AF112" s="2" t="s">
        <v>79</v>
      </c>
      <c r="AG112" s="2" t="s">
        <v>80</v>
      </c>
      <c r="AH112" s="2" t="s">
        <v>81</v>
      </c>
      <c r="AI112" s="2" t="s">
        <v>82</v>
      </c>
      <c r="AJ112" s="2" t="s">
        <v>83</v>
      </c>
      <c r="AK112" s="2" t="s">
        <v>84</v>
      </c>
    </row>
    <row r="113" spans="1:37" ht="16" thickTop="1" x14ac:dyDescent="0.2">
      <c r="A113" t="s">
        <v>27</v>
      </c>
      <c r="B113" s="7">
        <f>B99*$B$20-B109</f>
        <v>-23728.220486111109</v>
      </c>
      <c r="C113" s="7">
        <f t="shared" ref="C113:AK113" si="138">C99*$B$20-C109</f>
        <v>-47070.931423611109</v>
      </c>
      <c r="D113" s="7">
        <f t="shared" si="138"/>
        <v>-72592.238715277766</v>
      </c>
      <c r="E113" s="7">
        <f t="shared" si="138"/>
        <v>-102416.61935763889</v>
      </c>
      <c r="F113" s="7">
        <f t="shared" si="138"/>
        <v>-127760.77893880209</v>
      </c>
      <c r="G113" s="7">
        <f t="shared" si="138"/>
        <v>-148736.7229852973</v>
      </c>
      <c r="H113" s="7">
        <f t="shared" si="138"/>
        <v>-165453.65688549122</v>
      </c>
      <c r="I113" s="7">
        <f t="shared" si="138"/>
        <v>-178018.0558930414</v>
      </c>
      <c r="J113" s="7">
        <f t="shared" si="138"/>
        <v>-186533.73338026402</v>
      </c>
      <c r="K113" s="7">
        <f t="shared" si="138"/>
        <v>-191101.90738516717</v>
      </c>
      <c r="L113" s="7">
        <f t="shared" si="138"/>
        <v>-191821.26549480876</v>
      </c>
      <c r="M113" s="7">
        <f t="shared" si="138"/>
        <v>-188788.02810657053</v>
      </c>
      <c r="N113" s="7">
        <f t="shared" si="138"/>
        <v>-182096.01010789938</v>
      </c>
      <c r="O113" s="7">
        <f t="shared" si="138"/>
        <v>-171836.68101405597</v>
      </c>
      <c r="P113" s="7">
        <f t="shared" si="138"/>
        <v>-158099.22360241984</v>
      </c>
      <c r="Q113" s="7">
        <f t="shared" si="138"/>
        <v>-140970.59108093585</v>
      </c>
      <c r="R113" s="7">
        <f t="shared" si="138"/>
        <v>-120535.56282735005</v>
      </c>
      <c r="S113" s="7">
        <f t="shared" si="138"/>
        <v>-96876.798734964803</v>
      </c>
      <c r="T113" s="7">
        <f t="shared" si="138"/>
        <v>-70074.892199750408</v>
      </c>
      <c r="U113" s="7">
        <f t="shared" si="138"/>
        <v>-40208.421782777528</v>
      </c>
      <c r="V113" s="7">
        <f t="shared" si="138"/>
        <v>-7354.0015810898039</v>
      </c>
      <c r="W113" s="7">
        <f t="shared" si="138"/>
        <v>28413.669660694199</v>
      </c>
      <c r="X113" s="7">
        <f t="shared" si="138"/>
        <v>67021.760666572605</v>
      </c>
      <c r="Y113" s="7">
        <f t="shared" si="138"/>
        <v>108399.26094244304</v>
      </c>
      <c r="Z113" s="7">
        <f t="shared" si="138"/>
        <v>152476.93525655556</v>
      </c>
      <c r="AA113" s="7">
        <f t="shared" si="138"/>
        <v>199187.27925795421</v>
      </c>
      <c r="AB113" s="7">
        <f t="shared" si="138"/>
        <v>248464.47620445665</v>
      </c>
      <c r="AC113" s="7">
        <f t="shared" si="138"/>
        <v>300244.3547724355</v>
      </c>
      <c r="AD113" s="7">
        <f t="shared" si="138"/>
        <v>354464.347921354</v>
      </c>
      <c r="AE113" s="7">
        <f t="shared" si="138"/>
        <v>411063.45278668823</v>
      </c>
      <c r="AF113" s="7">
        <f t="shared" si="138"/>
        <v>469982.19157552766</v>
      </c>
      <c r="AG113" s="7">
        <f t="shared" si="138"/>
        <v>531162.57343978551</v>
      </c>
      <c r="AH113" s="7">
        <f t="shared" si="138"/>
        <v>594548.05730257556</v>
      </c>
      <c r="AI113" s="7">
        <f t="shared" si="138"/>
        <v>660083.51561393449</v>
      </c>
      <c r="AJ113" s="7">
        <f t="shared" si="138"/>
        <v>727715.19901264831</v>
      </c>
      <c r="AK113" s="7">
        <f t="shared" si="138"/>
        <v>797390.70187153388</v>
      </c>
    </row>
    <row r="114" spans="1:37" x14ac:dyDescent="0.2">
      <c r="A114" t="s">
        <v>28</v>
      </c>
      <c r="B114" s="7">
        <f>B101-B110</f>
        <v>-23728.220486111109</v>
      </c>
      <c r="C114" s="7">
        <f t="shared" ref="C114:AK114" si="139">C101-C110</f>
        <v>-70799.151909722219</v>
      </c>
      <c r="D114" s="7">
        <f t="shared" si="139"/>
        <v>-143391.39062499997</v>
      </c>
      <c r="E114" s="7">
        <f t="shared" si="139"/>
        <v>-245808.00998263888</v>
      </c>
      <c r="F114" s="7">
        <f t="shared" si="139"/>
        <v>-373568.78892144095</v>
      </c>
      <c r="G114" s="7">
        <f t="shared" si="139"/>
        <v>-522305.51190673822</v>
      </c>
      <c r="H114" s="7">
        <f t="shared" si="139"/>
        <v>-687759.1687922295</v>
      </c>
      <c r="I114" s="7">
        <f t="shared" si="139"/>
        <v>-865777.2246852708</v>
      </c>
      <c r="J114" s="7">
        <f t="shared" si="139"/>
        <v>-1052310.9580655347</v>
      </c>
      <c r="K114" s="7">
        <f t="shared" si="139"/>
        <v>-1243412.8654507019</v>
      </c>
      <c r="L114" s="7">
        <f t="shared" si="139"/>
        <v>-1435234.1309455105</v>
      </c>
      <c r="M114" s="7">
        <f t="shared" si="139"/>
        <v>-1624022.1590520809</v>
      </c>
      <c r="N114" s="7">
        <f t="shared" si="139"/>
        <v>-1806118.16915998</v>
      </c>
      <c r="O114" s="7">
        <f t="shared" si="139"/>
        <v>-1977954.8501740363</v>
      </c>
      <c r="P114" s="7">
        <f t="shared" si="139"/>
        <v>-2136054.0737764565</v>
      </c>
      <c r="Q114" s="7">
        <f t="shared" si="139"/>
        <v>-2277024.6648573922</v>
      </c>
      <c r="R114" s="7">
        <f t="shared" si="139"/>
        <v>-2397560.2276847418</v>
      </c>
      <c r="S114" s="7">
        <f t="shared" si="139"/>
        <v>-2494437.0264197066</v>
      </c>
      <c r="T114" s="7">
        <f t="shared" si="139"/>
        <v>-2564511.9186194567</v>
      </c>
      <c r="U114" s="7">
        <f t="shared" si="139"/>
        <v>-2604720.3404022334</v>
      </c>
      <c r="V114" s="7">
        <f t="shared" si="139"/>
        <v>-2612074.341983323</v>
      </c>
      <c r="W114" s="7">
        <f t="shared" si="139"/>
        <v>-2583660.672322629</v>
      </c>
      <c r="X114" s="7">
        <f t="shared" si="139"/>
        <v>-2516638.9116560575</v>
      </c>
      <c r="Y114" s="7">
        <f t="shared" si="139"/>
        <v>-2408239.6507136133</v>
      </c>
      <c r="Z114" s="7">
        <f t="shared" si="139"/>
        <v>-2255762.7154570576</v>
      </c>
      <c r="AA114" s="7">
        <f t="shared" si="139"/>
        <v>-2056575.4361991044</v>
      </c>
      <c r="AB114" s="7">
        <f t="shared" si="139"/>
        <v>-1808110.9599946477</v>
      </c>
      <c r="AC114" s="7">
        <f t="shared" si="139"/>
        <v>-1507866.6052222103</v>
      </c>
      <c r="AD114" s="7">
        <f t="shared" si="139"/>
        <v>-1153402.2573008537</v>
      </c>
      <c r="AE114" s="7">
        <f t="shared" si="139"/>
        <v>-742338.80451416597</v>
      </c>
      <c r="AF114" s="7">
        <f t="shared" si="139"/>
        <v>-272356.61293863878</v>
      </c>
      <c r="AG114" s="7">
        <f t="shared" si="139"/>
        <v>258805.96050114557</v>
      </c>
      <c r="AH114" s="7">
        <f t="shared" si="139"/>
        <v>853354.01780372113</v>
      </c>
      <c r="AI114" s="7">
        <f t="shared" si="139"/>
        <v>1513437.5334176533</v>
      </c>
      <c r="AJ114" s="7">
        <f t="shared" si="139"/>
        <v>2241152.7324303016</v>
      </c>
      <c r="AK114" s="7">
        <f t="shared" si="139"/>
        <v>3038543.4343018346</v>
      </c>
    </row>
    <row r="149" spans="1:37" ht="21" thickBot="1" x14ac:dyDescent="0.3">
      <c r="A149" s="1" t="s">
        <v>117</v>
      </c>
      <c r="B149" s="1"/>
      <c r="C149" s="1"/>
      <c r="D149" s="1"/>
      <c r="E149" s="1"/>
      <c r="F149" s="1"/>
    </row>
    <row r="150" spans="1:37" ht="16" thickTop="1" x14ac:dyDescent="0.2"/>
    <row r="151" spans="1:37" ht="18" thickBot="1" x14ac:dyDescent="0.25">
      <c r="A151" s="10" t="s">
        <v>108</v>
      </c>
      <c r="B151" s="10"/>
      <c r="C151" s="10"/>
      <c r="D151" s="10"/>
      <c r="E151" s="10"/>
      <c r="F151" s="10"/>
      <c r="G151" s="10"/>
    </row>
    <row r="152" spans="1:37" ht="19" thickTop="1" thickBot="1" x14ac:dyDescent="0.25">
      <c r="A152" s="10" t="s">
        <v>25</v>
      </c>
      <c r="B152" s="2" t="s">
        <v>0</v>
      </c>
      <c r="C152" s="2" t="s">
        <v>1</v>
      </c>
      <c r="D152" s="2" t="s">
        <v>2</v>
      </c>
      <c r="E152" s="2" t="s">
        <v>3</v>
      </c>
      <c r="F152" s="2" t="s">
        <v>4</v>
      </c>
      <c r="G152" s="2" t="s">
        <v>5</v>
      </c>
      <c r="H152" s="2" t="s">
        <v>6</v>
      </c>
      <c r="I152" s="2" t="s">
        <v>7</v>
      </c>
      <c r="J152" s="2" t="s">
        <v>8</v>
      </c>
      <c r="K152" s="2" t="s">
        <v>9</v>
      </c>
      <c r="L152" s="2" t="s">
        <v>10</v>
      </c>
      <c r="M152" s="2" t="s">
        <v>11</v>
      </c>
      <c r="N152" s="2" t="s">
        <v>42</v>
      </c>
      <c r="O152" s="2" t="s">
        <v>43</v>
      </c>
      <c r="P152" s="2" t="s">
        <v>44</v>
      </c>
      <c r="Q152" s="2" t="s">
        <v>45</v>
      </c>
      <c r="R152" s="2" t="s">
        <v>46</v>
      </c>
      <c r="S152" s="2" t="s">
        <v>47</v>
      </c>
      <c r="T152" s="2" t="s">
        <v>48</v>
      </c>
      <c r="U152" s="2" t="s">
        <v>49</v>
      </c>
      <c r="V152" s="2" t="s">
        <v>50</v>
      </c>
      <c r="W152" s="2" t="s">
        <v>51</v>
      </c>
      <c r="X152" s="2" t="s">
        <v>52</v>
      </c>
      <c r="Y152" s="2" t="s">
        <v>53</v>
      </c>
      <c r="Z152" s="2" t="s">
        <v>73</v>
      </c>
      <c r="AA152" s="2" t="s">
        <v>74</v>
      </c>
      <c r="AB152" s="2" t="s">
        <v>75</v>
      </c>
      <c r="AC152" s="2" t="s">
        <v>76</v>
      </c>
      <c r="AD152" s="2" t="s">
        <v>77</v>
      </c>
      <c r="AE152" s="2" t="s">
        <v>78</v>
      </c>
      <c r="AF152" s="2" t="s">
        <v>79</v>
      </c>
      <c r="AG152" s="2" t="s">
        <v>80</v>
      </c>
      <c r="AH152" s="2" t="s">
        <v>81</v>
      </c>
      <c r="AI152" s="2" t="s">
        <v>82</v>
      </c>
      <c r="AJ152" s="2" t="s">
        <v>83</v>
      </c>
      <c r="AK152" s="2" t="s">
        <v>84</v>
      </c>
    </row>
    <row r="153" spans="1:37" ht="16" thickTop="1" x14ac:dyDescent="0.2">
      <c r="A153" t="s">
        <v>15</v>
      </c>
      <c r="B153" s="18">
        <v>0.1</v>
      </c>
      <c r="C153" s="18">
        <v>0.33</v>
      </c>
      <c r="D153" s="18">
        <v>0.66</v>
      </c>
      <c r="E153" s="18">
        <v>1</v>
      </c>
      <c r="F153" s="18">
        <v>1</v>
      </c>
      <c r="G153" s="18">
        <v>1</v>
      </c>
      <c r="H153" s="18">
        <v>1</v>
      </c>
      <c r="I153" s="18">
        <v>1</v>
      </c>
      <c r="J153" s="18">
        <v>1</v>
      </c>
      <c r="K153" s="3">
        <v>1</v>
      </c>
      <c r="L153" s="3">
        <v>1</v>
      </c>
      <c r="M153" s="3">
        <v>1</v>
      </c>
      <c r="N153" s="3">
        <v>1</v>
      </c>
      <c r="O153" s="3">
        <v>1</v>
      </c>
      <c r="P153" s="3">
        <v>1</v>
      </c>
      <c r="Q153" s="3">
        <v>1</v>
      </c>
      <c r="R153" s="3">
        <v>1</v>
      </c>
      <c r="S153" s="3">
        <v>1</v>
      </c>
      <c r="T153" s="3">
        <v>1</v>
      </c>
      <c r="U153" s="3">
        <v>1</v>
      </c>
      <c r="V153" s="3">
        <v>1</v>
      </c>
      <c r="W153" s="3">
        <v>1</v>
      </c>
      <c r="X153" s="3">
        <v>1</v>
      </c>
      <c r="Y153" s="3">
        <v>1</v>
      </c>
      <c r="Z153" s="3">
        <v>1</v>
      </c>
      <c r="AA153" s="3">
        <v>1</v>
      </c>
      <c r="AB153" s="3">
        <v>1</v>
      </c>
      <c r="AC153" s="3">
        <v>1</v>
      </c>
      <c r="AD153" s="3">
        <v>1</v>
      </c>
      <c r="AE153" s="3">
        <v>1</v>
      </c>
      <c r="AF153" s="3">
        <v>1</v>
      </c>
      <c r="AG153" s="3">
        <v>1</v>
      </c>
      <c r="AH153" s="3">
        <v>1</v>
      </c>
      <c r="AI153" s="3">
        <v>1</v>
      </c>
      <c r="AJ153" s="3">
        <v>1</v>
      </c>
      <c r="AK153" s="3">
        <v>1</v>
      </c>
    </row>
    <row r="154" spans="1:37" x14ac:dyDescent="0.2">
      <c r="A154" t="s">
        <v>30</v>
      </c>
      <c r="B154" s="6">
        <f>B153*$B$15*(1-$B$11)</f>
        <v>3541.666666666667</v>
      </c>
      <c r="C154" s="6">
        <f t="shared" ref="C154:AK154" si="140">C153*$B$15*(1-$B$11)</f>
        <v>11687.5</v>
      </c>
      <c r="D154" s="6">
        <f t="shared" si="140"/>
        <v>23375</v>
      </c>
      <c r="E154" s="6">
        <f t="shared" si="140"/>
        <v>35416.666666666664</v>
      </c>
      <c r="F154" s="6">
        <f t="shared" si="140"/>
        <v>35416.666666666664</v>
      </c>
      <c r="G154" s="6">
        <f t="shared" si="140"/>
        <v>35416.666666666664</v>
      </c>
      <c r="H154" s="6">
        <f t="shared" si="140"/>
        <v>35416.666666666664</v>
      </c>
      <c r="I154" s="6">
        <f t="shared" si="140"/>
        <v>35416.666666666664</v>
      </c>
      <c r="J154" s="6">
        <f t="shared" si="140"/>
        <v>35416.666666666664</v>
      </c>
      <c r="K154" s="6">
        <f t="shared" si="140"/>
        <v>35416.666666666664</v>
      </c>
      <c r="L154" s="6">
        <f t="shared" si="140"/>
        <v>35416.666666666664</v>
      </c>
      <c r="M154" s="6">
        <f t="shared" si="140"/>
        <v>35416.666666666664</v>
      </c>
      <c r="N154" s="6">
        <f t="shared" si="140"/>
        <v>35416.666666666664</v>
      </c>
      <c r="O154" s="6">
        <f t="shared" si="140"/>
        <v>35416.666666666664</v>
      </c>
      <c r="P154" s="6">
        <f t="shared" si="140"/>
        <v>35416.666666666664</v>
      </c>
      <c r="Q154" s="6">
        <f t="shared" si="140"/>
        <v>35416.666666666664</v>
      </c>
      <c r="R154" s="6">
        <f t="shared" si="140"/>
        <v>35416.666666666664</v>
      </c>
      <c r="S154" s="6">
        <f t="shared" si="140"/>
        <v>35416.666666666664</v>
      </c>
      <c r="T154" s="6">
        <f t="shared" si="140"/>
        <v>35416.666666666664</v>
      </c>
      <c r="U154" s="6">
        <f t="shared" si="140"/>
        <v>35416.666666666664</v>
      </c>
      <c r="V154" s="6">
        <f t="shared" si="140"/>
        <v>35416.666666666664</v>
      </c>
      <c r="W154" s="6">
        <f t="shared" si="140"/>
        <v>35416.666666666664</v>
      </c>
      <c r="X154" s="6">
        <f t="shared" si="140"/>
        <v>35416.666666666664</v>
      </c>
      <c r="Y154" s="6">
        <f t="shared" si="140"/>
        <v>35416.666666666664</v>
      </c>
      <c r="Z154" s="6">
        <f t="shared" si="140"/>
        <v>35416.666666666664</v>
      </c>
      <c r="AA154" s="6">
        <f t="shared" si="140"/>
        <v>35416.666666666664</v>
      </c>
      <c r="AB154" s="6">
        <f t="shared" si="140"/>
        <v>35416.666666666664</v>
      </c>
      <c r="AC154" s="6">
        <f t="shared" si="140"/>
        <v>35416.666666666664</v>
      </c>
      <c r="AD154" s="6">
        <f t="shared" si="140"/>
        <v>35416.666666666664</v>
      </c>
      <c r="AE154" s="6">
        <f t="shared" si="140"/>
        <v>35416.666666666664</v>
      </c>
      <c r="AF154" s="6">
        <f t="shared" si="140"/>
        <v>35416.666666666664</v>
      </c>
      <c r="AG154" s="6">
        <f t="shared" si="140"/>
        <v>35416.666666666664</v>
      </c>
      <c r="AH154" s="6">
        <f t="shared" si="140"/>
        <v>35416.666666666664</v>
      </c>
      <c r="AI154" s="6">
        <f t="shared" si="140"/>
        <v>35416.666666666664</v>
      </c>
      <c r="AJ154" s="6">
        <f t="shared" si="140"/>
        <v>35416.666666666664</v>
      </c>
      <c r="AK154" s="6">
        <f t="shared" si="140"/>
        <v>35416.666666666664</v>
      </c>
    </row>
    <row r="155" spans="1:37" x14ac:dyDescent="0.2">
      <c r="A155" t="s">
        <v>120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>
        <f>B154</f>
        <v>3541.666666666667</v>
      </c>
      <c r="N155" s="6">
        <f t="shared" ref="N155:Y155" si="141">C154</f>
        <v>11687.5</v>
      </c>
      <c r="O155" s="6">
        <f t="shared" si="141"/>
        <v>23375</v>
      </c>
      <c r="P155" s="6">
        <f t="shared" si="141"/>
        <v>35416.666666666664</v>
      </c>
      <c r="Q155" s="6">
        <f t="shared" si="141"/>
        <v>35416.666666666664</v>
      </c>
      <c r="R155" s="6">
        <f t="shared" si="141"/>
        <v>35416.666666666664</v>
      </c>
      <c r="S155" s="6">
        <f t="shared" si="141"/>
        <v>35416.666666666664</v>
      </c>
      <c r="T155" s="6">
        <f t="shared" si="141"/>
        <v>35416.666666666664</v>
      </c>
      <c r="U155" s="6">
        <f t="shared" si="141"/>
        <v>35416.666666666664</v>
      </c>
      <c r="V155" s="6">
        <f t="shared" si="141"/>
        <v>35416.666666666664</v>
      </c>
      <c r="W155" s="6">
        <f t="shared" si="141"/>
        <v>35416.666666666664</v>
      </c>
      <c r="X155" s="6">
        <f t="shared" si="141"/>
        <v>35416.666666666664</v>
      </c>
      <c r="Y155" s="6">
        <f t="shared" si="141"/>
        <v>35416.666666666664</v>
      </c>
      <c r="Z155" s="6">
        <f>M154+M157</f>
        <v>37895.833333333328</v>
      </c>
      <c r="AA155" s="6">
        <f t="shared" ref="AA155:AK155" si="142">N154+N157</f>
        <v>43597.916666666664</v>
      </c>
      <c r="AB155" s="6">
        <f t="shared" si="142"/>
        <v>51779.166666666664</v>
      </c>
      <c r="AC155" s="6">
        <f t="shared" si="142"/>
        <v>60208.333333333328</v>
      </c>
      <c r="AD155" s="6">
        <f t="shared" si="142"/>
        <v>60208.333333333328</v>
      </c>
      <c r="AE155" s="6">
        <f t="shared" si="142"/>
        <v>60208.333333333328</v>
      </c>
      <c r="AF155" s="6">
        <f t="shared" si="142"/>
        <v>60208.333333333328</v>
      </c>
      <c r="AG155" s="6">
        <f t="shared" si="142"/>
        <v>60208.333333333328</v>
      </c>
      <c r="AH155" s="6">
        <f t="shared" si="142"/>
        <v>60208.333333333328</v>
      </c>
      <c r="AI155" s="6">
        <f t="shared" si="142"/>
        <v>60208.333333333328</v>
      </c>
      <c r="AJ155" s="6">
        <f t="shared" si="142"/>
        <v>60208.333333333328</v>
      </c>
      <c r="AK155" s="6">
        <f t="shared" si="142"/>
        <v>60208.333333333328</v>
      </c>
    </row>
    <row r="156" spans="1:37" x14ac:dyDescent="0.2">
      <c r="A156" t="s">
        <v>111</v>
      </c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30">
        <f>-$B$19*12*M155</f>
        <v>-1062.5000000000002</v>
      </c>
      <c r="N156" s="30">
        <f t="shared" ref="N156:AK156" si="143">-$B$19*12*N155</f>
        <v>-3506.2500000000005</v>
      </c>
      <c r="O156" s="30">
        <f t="shared" si="143"/>
        <v>-7012.5000000000009</v>
      </c>
      <c r="P156" s="30">
        <f t="shared" si="143"/>
        <v>-10625</v>
      </c>
      <c r="Q156" s="30">
        <f t="shared" si="143"/>
        <v>-10625</v>
      </c>
      <c r="R156" s="30">
        <f t="shared" si="143"/>
        <v>-10625</v>
      </c>
      <c r="S156" s="30">
        <f t="shared" si="143"/>
        <v>-10625</v>
      </c>
      <c r="T156" s="30">
        <f t="shared" si="143"/>
        <v>-10625</v>
      </c>
      <c r="U156" s="30">
        <f t="shared" si="143"/>
        <v>-10625</v>
      </c>
      <c r="V156" s="30">
        <f t="shared" si="143"/>
        <v>-10625</v>
      </c>
      <c r="W156" s="30">
        <f t="shared" si="143"/>
        <v>-10625</v>
      </c>
      <c r="X156" s="30">
        <f t="shared" si="143"/>
        <v>-10625</v>
      </c>
      <c r="Y156" s="30">
        <f t="shared" si="143"/>
        <v>-10625</v>
      </c>
      <c r="Z156" s="30">
        <f t="shared" si="143"/>
        <v>-11368.75</v>
      </c>
      <c r="AA156" s="30">
        <f t="shared" si="143"/>
        <v>-13079.375000000002</v>
      </c>
      <c r="AB156" s="30">
        <f t="shared" si="143"/>
        <v>-15533.750000000002</v>
      </c>
      <c r="AC156" s="30">
        <f t="shared" si="143"/>
        <v>-18062.5</v>
      </c>
      <c r="AD156" s="30">
        <f t="shared" si="143"/>
        <v>-18062.5</v>
      </c>
      <c r="AE156" s="30">
        <f t="shared" si="143"/>
        <v>-18062.5</v>
      </c>
      <c r="AF156" s="30">
        <f t="shared" si="143"/>
        <v>-18062.5</v>
      </c>
      <c r="AG156" s="30">
        <f t="shared" si="143"/>
        <v>-18062.5</v>
      </c>
      <c r="AH156" s="30">
        <f t="shared" si="143"/>
        <v>-18062.5</v>
      </c>
      <c r="AI156" s="30">
        <f t="shared" si="143"/>
        <v>-18062.5</v>
      </c>
      <c r="AJ156" s="30">
        <f t="shared" si="143"/>
        <v>-18062.5</v>
      </c>
      <c r="AK156" s="30">
        <f t="shared" si="143"/>
        <v>-18062.5</v>
      </c>
    </row>
    <row r="157" spans="1:37" x14ac:dyDescent="0.2">
      <c r="A157" t="s">
        <v>121</v>
      </c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>
        <f>M155+M156</f>
        <v>2479.166666666667</v>
      </c>
      <c r="N157" s="6">
        <f t="shared" ref="N157:AK157" si="144">N155+N156</f>
        <v>8181.25</v>
      </c>
      <c r="O157" s="6">
        <f t="shared" si="144"/>
        <v>16362.5</v>
      </c>
      <c r="P157" s="6">
        <f t="shared" si="144"/>
        <v>24791.666666666664</v>
      </c>
      <c r="Q157" s="6">
        <f t="shared" si="144"/>
        <v>24791.666666666664</v>
      </c>
      <c r="R157" s="6">
        <f t="shared" si="144"/>
        <v>24791.666666666664</v>
      </c>
      <c r="S157" s="6">
        <f t="shared" si="144"/>
        <v>24791.666666666664</v>
      </c>
      <c r="T157" s="6">
        <f t="shared" si="144"/>
        <v>24791.666666666664</v>
      </c>
      <c r="U157" s="6">
        <f t="shared" si="144"/>
        <v>24791.666666666664</v>
      </c>
      <c r="V157" s="6">
        <f t="shared" si="144"/>
        <v>24791.666666666664</v>
      </c>
      <c r="W157" s="6">
        <f t="shared" si="144"/>
        <v>24791.666666666664</v>
      </c>
      <c r="X157" s="6">
        <f t="shared" si="144"/>
        <v>24791.666666666664</v>
      </c>
      <c r="Y157" s="6">
        <f t="shared" si="144"/>
        <v>24791.666666666664</v>
      </c>
      <c r="Z157" s="6">
        <f t="shared" si="144"/>
        <v>26527.083333333328</v>
      </c>
      <c r="AA157" s="6">
        <f t="shared" si="144"/>
        <v>30518.541666666664</v>
      </c>
      <c r="AB157" s="6">
        <f t="shared" si="144"/>
        <v>36245.416666666664</v>
      </c>
      <c r="AC157" s="6">
        <f t="shared" si="144"/>
        <v>42145.833333333328</v>
      </c>
      <c r="AD157" s="6">
        <f t="shared" si="144"/>
        <v>42145.833333333328</v>
      </c>
      <c r="AE157" s="6">
        <f t="shared" si="144"/>
        <v>42145.833333333328</v>
      </c>
      <c r="AF157" s="6">
        <f t="shared" si="144"/>
        <v>42145.833333333328</v>
      </c>
      <c r="AG157" s="6">
        <f t="shared" si="144"/>
        <v>42145.833333333328</v>
      </c>
      <c r="AH157" s="6">
        <f t="shared" si="144"/>
        <v>42145.833333333328</v>
      </c>
      <c r="AI157" s="6">
        <f t="shared" si="144"/>
        <v>42145.833333333328</v>
      </c>
      <c r="AJ157" s="6">
        <f t="shared" si="144"/>
        <v>42145.833333333328</v>
      </c>
      <c r="AK157" s="6">
        <f t="shared" si="144"/>
        <v>42145.833333333328</v>
      </c>
    </row>
    <row r="158" spans="1:37" x14ac:dyDescent="0.2">
      <c r="A158" t="s">
        <v>122</v>
      </c>
      <c r="B158" s="6">
        <f>B154</f>
        <v>3541.666666666667</v>
      </c>
      <c r="C158" s="6">
        <f>C154</f>
        <v>11687.5</v>
      </c>
      <c r="D158" s="6">
        <f t="shared" ref="D158:L158" si="145">D154</f>
        <v>23375</v>
      </c>
      <c r="E158" s="6">
        <f t="shared" si="145"/>
        <v>35416.666666666664</v>
      </c>
      <c r="F158" s="6">
        <f t="shared" si="145"/>
        <v>35416.666666666664</v>
      </c>
      <c r="G158" s="6">
        <f t="shared" si="145"/>
        <v>35416.666666666664</v>
      </c>
      <c r="H158" s="6">
        <f t="shared" si="145"/>
        <v>35416.666666666664</v>
      </c>
      <c r="I158" s="6">
        <f t="shared" si="145"/>
        <v>35416.666666666664</v>
      </c>
      <c r="J158" s="6">
        <f t="shared" si="145"/>
        <v>35416.666666666664</v>
      </c>
      <c r="K158" s="6">
        <f t="shared" si="145"/>
        <v>35416.666666666664</v>
      </c>
      <c r="L158" s="6">
        <f t="shared" si="145"/>
        <v>35416.666666666664</v>
      </c>
      <c r="M158" s="6">
        <f>M154+M157</f>
        <v>37895.833333333328</v>
      </c>
      <c r="N158" s="6">
        <f t="shared" ref="N158:AK158" si="146">N154+N157</f>
        <v>43597.916666666664</v>
      </c>
      <c r="O158" s="6">
        <f t="shared" si="146"/>
        <v>51779.166666666664</v>
      </c>
      <c r="P158" s="6">
        <f t="shared" si="146"/>
        <v>60208.333333333328</v>
      </c>
      <c r="Q158" s="6">
        <f t="shared" si="146"/>
        <v>60208.333333333328</v>
      </c>
      <c r="R158" s="6">
        <f t="shared" si="146"/>
        <v>60208.333333333328</v>
      </c>
      <c r="S158" s="6">
        <f t="shared" si="146"/>
        <v>60208.333333333328</v>
      </c>
      <c r="T158" s="6">
        <f t="shared" si="146"/>
        <v>60208.333333333328</v>
      </c>
      <c r="U158" s="6">
        <f t="shared" si="146"/>
        <v>60208.333333333328</v>
      </c>
      <c r="V158" s="6">
        <f t="shared" si="146"/>
        <v>60208.333333333328</v>
      </c>
      <c r="W158" s="6">
        <f t="shared" si="146"/>
        <v>60208.333333333328</v>
      </c>
      <c r="X158" s="6">
        <f t="shared" si="146"/>
        <v>60208.333333333328</v>
      </c>
      <c r="Y158" s="6">
        <f t="shared" si="146"/>
        <v>60208.333333333328</v>
      </c>
      <c r="Z158" s="6">
        <f t="shared" si="146"/>
        <v>61943.749999999993</v>
      </c>
      <c r="AA158" s="6">
        <f t="shared" si="146"/>
        <v>65935.208333333328</v>
      </c>
      <c r="AB158" s="6">
        <f t="shared" si="146"/>
        <v>71662.083333333328</v>
      </c>
      <c r="AC158" s="6">
        <f t="shared" si="146"/>
        <v>77562.5</v>
      </c>
      <c r="AD158" s="6">
        <f t="shared" si="146"/>
        <v>77562.5</v>
      </c>
      <c r="AE158" s="6">
        <f t="shared" si="146"/>
        <v>77562.5</v>
      </c>
      <c r="AF158" s="6">
        <f t="shared" si="146"/>
        <v>77562.5</v>
      </c>
      <c r="AG158" s="6">
        <f t="shared" si="146"/>
        <v>77562.5</v>
      </c>
      <c r="AH158" s="6">
        <f t="shared" si="146"/>
        <v>77562.5</v>
      </c>
      <c r="AI158" s="6">
        <f t="shared" si="146"/>
        <v>77562.5</v>
      </c>
      <c r="AJ158" s="6">
        <f t="shared" si="146"/>
        <v>77562.5</v>
      </c>
      <c r="AK158" s="6">
        <f t="shared" si="146"/>
        <v>77562.5</v>
      </c>
    </row>
    <row r="159" spans="1:37" ht="16" thickBot="1" x14ac:dyDescent="0.25">
      <c r="A159" s="8" t="s">
        <v>21</v>
      </c>
      <c r="B159" s="9">
        <f>B158</f>
        <v>3541.666666666667</v>
      </c>
      <c r="C159" s="9">
        <f>B159+C158</f>
        <v>15229.166666666668</v>
      </c>
      <c r="D159" s="9">
        <f t="shared" ref="D159" si="147">C159+D158</f>
        <v>38604.166666666672</v>
      </c>
      <c r="E159" s="9">
        <f t="shared" ref="E159" si="148">D159+E158</f>
        <v>74020.833333333343</v>
      </c>
      <c r="F159" s="9">
        <f t="shared" ref="F159" si="149">E159+F158</f>
        <v>109437.5</v>
      </c>
      <c r="G159" s="9">
        <f t="shared" ref="G159" si="150">F159+G158</f>
        <v>144854.16666666666</v>
      </c>
      <c r="H159" s="9">
        <f t="shared" ref="H159" si="151">G159+H158</f>
        <v>180270.83333333331</v>
      </c>
      <c r="I159" s="9">
        <f t="shared" ref="I159" si="152">H159+I158</f>
        <v>215687.49999999997</v>
      </c>
      <c r="J159" s="9">
        <f t="shared" ref="J159" si="153">I159+J158</f>
        <v>251104.16666666663</v>
      </c>
      <c r="K159" s="9">
        <f t="shared" ref="K159" si="154">J159+K158</f>
        <v>286520.83333333331</v>
      </c>
      <c r="L159" s="9">
        <f t="shared" ref="L159" si="155">K159+L158</f>
        <v>321937.5</v>
      </c>
      <c r="M159" s="9">
        <f t="shared" ref="M159" si="156">L159+M158</f>
        <v>359833.33333333331</v>
      </c>
      <c r="N159" s="9">
        <f t="shared" ref="N159" si="157">M159+N158</f>
        <v>403431.25</v>
      </c>
      <c r="O159" s="9">
        <f t="shared" ref="O159" si="158">N159+O158</f>
        <v>455210.41666666669</v>
      </c>
      <c r="P159" s="9">
        <f t="shared" ref="P159" si="159">O159+P158</f>
        <v>515418.75</v>
      </c>
      <c r="Q159" s="9">
        <f t="shared" ref="Q159" si="160">P159+Q158</f>
        <v>575627.08333333337</v>
      </c>
      <c r="R159" s="9">
        <f t="shared" ref="R159" si="161">Q159+R158</f>
        <v>635835.41666666674</v>
      </c>
      <c r="S159" s="9">
        <f t="shared" ref="S159" si="162">R159+S158</f>
        <v>696043.75000000012</v>
      </c>
      <c r="T159" s="9">
        <f t="shared" ref="T159" si="163">S159+T158</f>
        <v>756252.08333333349</v>
      </c>
      <c r="U159" s="9">
        <f t="shared" ref="U159" si="164">T159+U158</f>
        <v>816460.41666666686</v>
      </c>
      <c r="V159" s="9">
        <f t="shared" ref="V159" si="165">U159+V158</f>
        <v>876668.75000000023</v>
      </c>
      <c r="W159" s="9">
        <f t="shared" ref="W159" si="166">V159+W158</f>
        <v>936877.0833333336</v>
      </c>
      <c r="X159" s="9">
        <f t="shared" ref="X159" si="167">W159+X158</f>
        <v>997085.41666666698</v>
      </c>
      <c r="Y159" s="9">
        <f t="shared" ref="Y159" si="168">X159+Y158</f>
        <v>1057293.7500000002</v>
      </c>
      <c r="Z159" s="9">
        <f t="shared" ref="Z159" si="169">Y159+Z158</f>
        <v>1119237.5000000002</v>
      </c>
      <c r="AA159" s="9">
        <f t="shared" ref="AA159" si="170">Z159+AA158</f>
        <v>1185172.7083333335</v>
      </c>
      <c r="AB159" s="9">
        <f t="shared" ref="AB159" si="171">AA159+AB158</f>
        <v>1256834.7916666667</v>
      </c>
      <c r="AC159" s="9">
        <f t="shared" ref="AC159" si="172">AB159+AC158</f>
        <v>1334397.2916666667</v>
      </c>
      <c r="AD159" s="9">
        <f t="shared" ref="AD159" si="173">AC159+AD158</f>
        <v>1411959.7916666667</v>
      </c>
      <c r="AE159" s="9">
        <f t="shared" ref="AE159" si="174">AD159+AE158</f>
        <v>1489522.2916666667</v>
      </c>
      <c r="AF159" s="9">
        <f t="shared" ref="AF159" si="175">AE159+AF158</f>
        <v>1567084.7916666667</v>
      </c>
      <c r="AG159" s="9">
        <f t="shared" ref="AG159" si="176">AF159+AG158</f>
        <v>1644647.2916666667</v>
      </c>
      <c r="AH159" s="9">
        <f t="shared" ref="AH159" si="177">AG159+AH158</f>
        <v>1722209.7916666667</v>
      </c>
      <c r="AI159" s="9">
        <f t="shared" ref="AI159" si="178">AH159+AI158</f>
        <v>1799772.2916666667</v>
      </c>
      <c r="AJ159" s="9">
        <f t="shared" ref="AJ159" si="179">AI159+AJ158</f>
        <v>1877334.7916666667</v>
      </c>
      <c r="AK159" s="9">
        <f t="shared" ref="AK159" si="180">AJ159+AK158</f>
        <v>1954897.2916666667</v>
      </c>
    </row>
    <row r="160" spans="1:37" ht="16" thickTop="1" x14ac:dyDescent="0.2">
      <c r="A160" t="s">
        <v>55</v>
      </c>
      <c r="B160" s="7">
        <f>$B$20*B159</f>
        <v>2833.3333333333339</v>
      </c>
      <c r="C160" s="7">
        <f t="shared" ref="C160:AK160" si="181">$B$20*C159</f>
        <v>12183.333333333336</v>
      </c>
      <c r="D160" s="7">
        <f t="shared" si="181"/>
        <v>30883.333333333339</v>
      </c>
      <c r="E160" s="7">
        <f t="shared" si="181"/>
        <v>59216.666666666679</v>
      </c>
      <c r="F160" s="7">
        <f t="shared" si="181"/>
        <v>87550</v>
      </c>
      <c r="G160" s="7">
        <f t="shared" si="181"/>
        <v>115883.33333333333</v>
      </c>
      <c r="H160" s="7">
        <f t="shared" si="181"/>
        <v>144216.66666666666</v>
      </c>
      <c r="I160" s="7">
        <f t="shared" si="181"/>
        <v>172550</v>
      </c>
      <c r="J160" s="7">
        <f t="shared" si="181"/>
        <v>200883.33333333331</v>
      </c>
      <c r="K160" s="7">
        <f t="shared" si="181"/>
        <v>229216.66666666666</v>
      </c>
      <c r="L160" s="7">
        <f t="shared" si="181"/>
        <v>257550</v>
      </c>
      <c r="M160" s="7">
        <f t="shared" si="181"/>
        <v>287866.66666666669</v>
      </c>
      <c r="N160" s="7">
        <f t="shared" si="181"/>
        <v>322745</v>
      </c>
      <c r="O160" s="7">
        <f t="shared" si="181"/>
        <v>364168.33333333337</v>
      </c>
      <c r="P160" s="7">
        <f t="shared" si="181"/>
        <v>412335</v>
      </c>
      <c r="Q160" s="7">
        <f t="shared" si="181"/>
        <v>460501.66666666674</v>
      </c>
      <c r="R160" s="7">
        <f t="shared" si="181"/>
        <v>508668.33333333343</v>
      </c>
      <c r="S160" s="7">
        <f t="shared" si="181"/>
        <v>556835.00000000012</v>
      </c>
      <c r="T160" s="7">
        <f t="shared" si="181"/>
        <v>605001.66666666686</v>
      </c>
      <c r="U160" s="7">
        <f t="shared" si="181"/>
        <v>653168.33333333349</v>
      </c>
      <c r="V160" s="7">
        <f t="shared" si="181"/>
        <v>701335.00000000023</v>
      </c>
      <c r="W160" s="7">
        <f t="shared" si="181"/>
        <v>749501.66666666698</v>
      </c>
      <c r="X160" s="7">
        <f t="shared" si="181"/>
        <v>797668.3333333336</v>
      </c>
      <c r="Y160" s="7">
        <f t="shared" si="181"/>
        <v>845835.00000000023</v>
      </c>
      <c r="Z160" s="7">
        <f t="shared" si="181"/>
        <v>895390.00000000023</v>
      </c>
      <c r="AA160" s="7">
        <f t="shared" si="181"/>
        <v>948138.16666666686</v>
      </c>
      <c r="AB160" s="7">
        <f t="shared" si="181"/>
        <v>1005467.8333333335</v>
      </c>
      <c r="AC160" s="7">
        <f t="shared" si="181"/>
        <v>1067517.8333333335</v>
      </c>
      <c r="AD160" s="7">
        <f t="shared" si="181"/>
        <v>1129567.8333333335</v>
      </c>
      <c r="AE160" s="7">
        <f t="shared" si="181"/>
        <v>1191617.8333333335</v>
      </c>
      <c r="AF160" s="7">
        <f t="shared" si="181"/>
        <v>1253667.8333333335</v>
      </c>
      <c r="AG160" s="7">
        <f t="shared" si="181"/>
        <v>1315717.8333333335</v>
      </c>
      <c r="AH160" s="7">
        <f t="shared" si="181"/>
        <v>1377767.8333333335</v>
      </c>
      <c r="AI160" s="7">
        <f t="shared" si="181"/>
        <v>1439817.8333333335</v>
      </c>
      <c r="AJ160" s="7">
        <f t="shared" si="181"/>
        <v>1501867.8333333335</v>
      </c>
      <c r="AK160" s="7">
        <f t="shared" si="181"/>
        <v>1563917.8333333335</v>
      </c>
    </row>
    <row r="162" spans="1:37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</row>
    <row r="163" spans="1:37" ht="18" thickBot="1" x14ac:dyDescent="0.25">
      <c r="A163" s="10" t="s">
        <v>32</v>
      </c>
      <c r="B163" s="2" t="s">
        <v>0</v>
      </c>
      <c r="C163" s="2" t="s">
        <v>1</v>
      </c>
      <c r="D163" s="2" t="s">
        <v>2</v>
      </c>
      <c r="E163" s="2" t="s">
        <v>3</v>
      </c>
      <c r="F163" s="2" t="s">
        <v>4</v>
      </c>
      <c r="G163" s="2" t="s">
        <v>5</v>
      </c>
      <c r="H163" s="2" t="s">
        <v>6</v>
      </c>
      <c r="I163" s="2" t="s">
        <v>7</v>
      </c>
      <c r="J163" s="2" t="s">
        <v>8</v>
      </c>
      <c r="K163" s="2" t="s">
        <v>9</v>
      </c>
      <c r="L163" s="2" t="s">
        <v>10</v>
      </c>
      <c r="M163" s="2" t="s">
        <v>11</v>
      </c>
      <c r="N163" s="2" t="s">
        <v>42</v>
      </c>
      <c r="O163" s="2" t="s">
        <v>43</v>
      </c>
      <c r="P163" s="2" t="s">
        <v>44</v>
      </c>
      <c r="Q163" s="2" t="s">
        <v>45</v>
      </c>
      <c r="R163" s="2" t="s">
        <v>46</v>
      </c>
      <c r="S163" s="2" t="s">
        <v>47</v>
      </c>
      <c r="T163" s="2" t="s">
        <v>48</v>
      </c>
      <c r="U163" s="2" t="s">
        <v>49</v>
      </c>
      <c r="V163" s="2" t="s">
        <v>50</v>
      </c>
      <c r="W163" s="2" t="s">
        <v>51</v>
      </c>
      <c r="X163" s="2" t="s">
        <v>52</v>
      </c>
      <c r="Y163" s="2" t="s">
        <v>53</v>
      </c>
      <c r="Z163" s="2" t="s">
        <v>73</v>
      </c>
      <c r="AA163" s="2" t="s">
        <v>74</v>
      </c>
      <c r="AB163" s="2" t="s">
        <v>75</v>
      </c>
      <c r="AC163" s="2" t="s">
        <v>76</v>
      </c>
      <c r="AD163" s="2" t="s">
        <v>77</v>
      </c>
      <c r="AE163" s="2" t="s">
        <v>78</v>
      </c>
      <c r="AF163" s="2" t="s">
        <v>79</v>
      </c>
      <c r="AG163" s="2" t="s">
        <v>80</v>
      </c>
      <c r="AH163" s="2" t="s">
        <v>81</v>
      </c>
      <c r="AI163" s="2" t="s">
        <v>82</v>
      </c>
      <c r="AJ163" s="2" t="s">
        <v>83</v>
      </c>
      <c r="AK163" s="2" t="s">
        <v>84</v>
      </c>
    </row>
    <row r="164" spans="1:37" ht="16" thickTop="1" x14ac:dyDescent="0.2">
      <c r="A164" t="s">
        <v>101</v>
      </c>
      <c r="B164" s="7">
        <f>B158*$B$20-B53</f>
        <v>-9266.8880208333321</v>
      </c>
      <c r="C164" s="7">
        <f t="shared" ref="C164:AK164" si="182">C158*$B$20-C53</f>
        <v>-3330.73046875</v>
      </c>
      <c r="D164" s="7">
        <f t="shared" si="182"/>
        <v>3396.8723958333321</v>
      </c>
      <c r="E164" s="7">
        <f t="shared" si="182"/>
        <v>8581.1197916666679</v>
      </c>
      <c r="F164" s="7">
        <f t="shared" si="182"/>
        <v>8581.1197916666679</v>
      </c>
      <c r="G164" s="7">
        <f t="shared" si="182"/>
        <v>8581.1197916666679</v>
      </c>
      <c r="H164" s="7">
        <f t="shared" si="182"/>
        <v>8581.1197916666679</v>
      </c>
      <c r="I164" s="7">
        <f t="shared" si="182"/>
        <v>8581.1197916666679</v>
      </c>
      <c r="J164" s="7">
        <f t="shared" si="182"/>
        <v>8581.1197916666679</v>
      </c>
      <c r="K164" s="7">
        <f t="shared" si="182"/>
        <v>8581.1197916666679</v>
      </c>
      <c r="L164" s="7">
        <f t="shared" si="182"/>
        <v>8581.1197916666679</v>
      </c>
      <c r="M164" s="7">
        <f t="shared" si="182"/>
        <v>10564.453125</v>
      </c>
      <c r="N164" s="7">
        <f t="shared" si="182"/>
        <v>15126.119791666672</v>
      </c>
      <c r="O164" s="7">
        <f t="shared" si="182"/>
        <v>21671.119791666672</v>
      </c>
      <c r="P164" s="7">
        <f t="shared" si="182"/>
        <v>28414.453125</v>
      </c>
      <c r="Q164" s="7">
        <f t="shared" si="182"/>
        <v>28414.453125</v>
      </c>
      <c r="R164" s="7">
        <f t="shared" si="182"/>
        <v>28414.453125</v>
      </c>
      <c r="S164" s="7">
        <f t="shared" si="182"/>
        <v>28414.453125</v>
      </c>
      <c r="T164" s="7">
        <f t="shared" si="182"/>
        <v>28414.453125</v>
      </c>
      <c r="U164" s="7">
        <f t="shared" si="182"/>
        <v>28414.453125</v>
      </c>
      <c r="V164" s="7">
        <f t="shared" si="182"/>
        <v>28414.453125</v>
      </c>
      <c r="W164" s="7">
        <f t="shared" si="182"/>
        <v>28414.453125</v>
      </c>
      <c r="X164" s="7">
        <f t="shared" si="182"/>
        <v>28414.453125</v>
      </c>
      <c r="Y164" s="7">
        <f t="shared" si="182"/>
        <v>28414.453125</v>
      </c>
      <c r="Z164" s="7">
        <f t="shared" si="182"/>
        <v>29802.786458333336</v>
      </c>
      <c r="AA164" s="7">
        <f t="shared" si="182"/>
        <v>32995.953125</v>
      </c>
      <c r="AB164" s="7">
        <f t="shared" si="182"/>
        <v>37577.453125</v>
      </c>
      <c r="AC164" s="7">
        <f t="shared" si="182"/>
        <v>42297.786458333336</v>
      </c>
      <c r="AD164" s="7">
        <f t="shared" si="182"/>
        <v>42297.786458333336</v>
      </c>
      <c r="AE164" s="7">
        <f t="shared" si="182"/>
        <v>42297.786458333336</v>
      </c>
      <c r="AF164" s="7">
        <f t="shared" si="182"/>
        <v>42297.786458333336</v>
      </c>
      <c r="AG164" s="7">
        <f t="shared" si="182"/>
        <v>42297.786458333336</v>
      </c>
      <c r="AH164" s="7">
        <f t="shared" si="182"/>
        <v>42297.786458333336</v>
      </c>
      <c r="AI164" s="7">
        <f t="shared" si="182"/>
        <v>42297.786458333336</v>
      </c>
      <c r="AJ164" s="7">
        <f t="shared" si="182"/>
        <v>42297.786458333336</v>
      </c>
      <c r="AK164" s="7">
        <f t="shared" si="182"/>
        <v>42297.786458333336</v>
      </c>
    </row>
    <row r="165" spans="1:37" x14ac:dyDescent="0.2">
      <c r="A165" t="s">
        <v>102</v>
      </c>
      <c r="B165" s="7">
        <f>B160-B54</f>
        <v>-9266.8880208333321</v>
      </c>
      <c r="C165" s="7">
        <f t="shared" ref="C165:AK165" si="183">C160-C54</f>
        <v>-12597.618489583328</v>
      </c>
      <c r="D165" s="7">
        <f t="shared" si="183"/>
        <v>-9200.7460937499891</v>
      </c>
      <c r="E165" s="7">
        <f t="shared" si="183"/>
        <v>-619.62630208331393</v>
      </c>
      <c r="F165" s="7">
        <f t="shared" si="183"/>
        <v>7961.493489583343</v>
      </c>
      <c r="G165" s="7">
        <f t="shared" si="183"/>
        <v>16542.613281250015</v>
      </c>
      <c r="H165" s="7">
        <f t="shared" si="183"/>
        <v>25123.733072916686</v>
      </c>
      <c r="I165" s="7">
        <f t="shared" si="183"/>
        <v>33704.852864583372</v>
      </c>
      <c r="J165" s="7">
        <f t="shared" si="183"/>
        <v>42285.972656250029</v>
      </c>
      <c r="K165" s="7">
        <f t="shared" si="183"/>
        <v>50867.092447916715</v>
      </c>
      <c r="L165" s="7">
        <f t="shared" si="183"/>
        <v>59448.212239583401</v>
      </c>
      <c r="M165" s="7">
        <f t="shared" si="183"/>
        <v>70012.66536458343</v>
      </c>
      <c r="N165" s="7">
        <f t="shared" si="183"/>
        <v>85138.785156250087</v>
      </c>
      <c r="O165" s="7">
        <f t="shared" si="183"/>
        <v>106809.9049479168</v>
      </c>
      <c r="P165" s="7">
        <f t="shared" si="183"/>
        <v>135224.35807291674</v>
      </c>
      <c r="Q165" s="7">
        <f t="shared" si="183"/>
        <v>163638.8111979168</v>
      </c>
      <c r="R165" s="7">
        <f t="shared" si="183"/>
        <v>192053.2643229168</v>
      </c>
      <c r="S165" s="7">
        <f t="shared" si="183"/>
        <v>220467.7174479168</v>
      </c>
      <c r="T165" s="7">
        <f t="shared" si="183"/>
        <v>248882.17057291686</v>
      </c>
      <c r="U165" s="7">
        <f t="shared" si="183"/>
        <v>277296.6236979168</v>
      </c>
      <c r="V165" s="7">
        <f t="shared" si="183"/>
        <v>305711.07682291686</v>
      </c>
      <c r="W165" s="7">
        <f t="shared" si="183"/>
        <v>334125.52994791692</v>
      </c>
      <c r="X165" s="7">
        <f t="shared" si="183"/>
        <v>362539.98307291686</v>
      </c>
      <c r="Y165" s="7">
        <f t="shared" si="183"/>
        <v>390954.4361979168</v>
      </c>
      <c r="Z165" s="7">
        <f t="shared" si="183"/>
        <v>420757.22265625012</v>
      </c>
      <c r="AA165" s="7">
        <f t="shared" si="183"/>
        <v>453753.17578125006</v>
      </c>
      <c r="AB165" s="7">
        <f t="shared" si="183"/>
        <v>491330.62890625</v>
      </c>
      <c r="AC165" s="7">
        <f t="shared" si="183"/>
        <v>533628.41536458337</v>
      </c>
      <c r="AD165" s="7">
        <f t="shared" si="183"/>
        <v>575926.20182291674</v>
      </c>
      <c r="AE165" s="7">
        <f t="shared" si="183"/>
        <v>618223.98828125012</v>
      </c>
      <c r="AF165" s="7">
        <f t="shared" si="183"/>
        <v>660521.77473958349</v>
      </c>
      <c r="AG165" s="7">
        <f t="shared" si="183"/>
        <v>702819.56119791686</v>
      </c>
      <c r="AH165" s="7">
        <f t="shared" si="183"/>
        <v>745117.34765625023</v>
      </c>
      <c r="AI165" s="7">
        <f t="shared" si="183"/>
        <v>787415.1341145836</v>
      </c>
      <c r="AJ165" s="7">
        <f t="shared" si="183"/>
        <v>829712.92057291698</v>
      </c>
      <c r="AK165" s="7">
        <f t="shared" si="183"/>
        <v>872010.70703125035</v>
      </c>
    </row>
    <row r="183" spans="1:37" ht="18" thickBot="1" x14ac:dyDescent="0.25">
      <c r="A183" s="10" t="s">
        <v>90</v>
      </c>
    </row>
    <row r="184" spans="1:37" ht="19" thickTop="1" thickBot="1" x14ac:dyDescent="0.25">
      <c r="A184" s="10" t="s">
        <v>25</v>
      </c>
      <c r="B184" s="2" t="s">
        <v>0</v>
      </c>
      <c r="C184" s="2" t="s">
        <v>1</v>
      </c>
      <c r="D184" s="2" t="s">
        <v>2</v>
      </c>
      <c r="E184" s="2" t="s">
        <v>3</v>
      </c>
      <c r="F184" s="2" t="s">
        <v>4</v>
      </c>
      <c r="G184" s="2" t="s">
        <v>5</v>
      </c>
      <c r="H184" s="2" t="s">
        <v>6</v>
      </c>
      <c r="I184" s="2" t="s">
        <v>7</v>
      </c>
      <c r="J184" s="2" t="s">
        <v>8</v>
      </c>
      <c r="K184" s="2" t="s">
        <v>9</v>
      </c>
      <c r="L184" s="2" t="s">
        <v>10</v>
      </c>
      <c r="M184" s="2" t="s">
        <v>11</v>
      </c>
      <c r="N184" s="2" t="s">
        <v>42</v>
      </c>
      <c r="O184" s="2" t="s">
        <v>43</v>
      </c>
      <c r="P184" s="2" t="s">
        <v>44</v>
      </c>
      <c r="Q184" s="2" t="s">
        <v>45</v>
      </c>
      <c r="R184" s="2" t="s">
        <v>46</v>
      </c>
      <c r="S184" s="2" t="s">
        <v>47</v>
      </c>
      <c r="T184" s="2" t="s">
        <v>48</v>
      </c>
      <c r="U184" s="2" t="s">
        <v>49</v>
      </c>
      <c r="V184" s="2" t="s">
        <v>50</v>
      </c>
      <c r="W184" s="2" t="s">
        <v>51</v>
      </c>
      <c r="X184" s="2" t="s">
        <v>52</v>
      </c>
      <c r="Y184" s="2" t="s">
        <v>53</v>
      </c>
      <c r="Z184" s="2" t="s">
        <v>73</v>
      </c>
      <c r="AA184" s="2" t="s">
        <v>74</v>
      </c>
      <c r="AB184" s="2" t="s">
        <v>75</v>
      </c>
      <c r="AC184" s="2" t="s">
        <v>76</v>
      </c>
      <c r="AD184" s="2" t="s">
        <v>77</v>
      </c>
      <c r="AE184" s="2" t="s">
        <v>78</v>
      </c>
      <c r="AF184" s="2" t="s">
        <v>79</v>
      </c>
      <c r="AG184" s="2" t="s">
        <v>80</v>
      </c>
      <c r="AH184" s="2" t="s">
        <v>81</v>
      </c>
      <c r="AI184" s="2" t="s">
        <v>82</v>
      </c>
      <c r="AJ184" s="2" t="s">
        <v>83</v>
      </c>
      <c r="AK184" s="2" t="s">
        <v>84</v>
      </c>
    </row>
    <row r="185" spans="1:37" ht="16" thickTop="1" x14ac:dyDescent="0.2">
      <c r="A185" t="s">
        <v>30</v>
      </c>
      <c r="B185" s="7">
        <f>B98</f>
        <v>7083.3333333333339</v>
      </c>
      <c r="C185" s="7">
        <f t="shared" ref="C185:AK185" si="184">C98</f>
        <v>30458.333333333336</v>
      </c>
      <c r="D185" s="7">
        <f t="shared" si="184"/>
        <v>77208.333333333343</v>
      </c>
      <c r="E185" s="7">
        <f t="shared" si="184"/>
        <v>148041.66666666669</v>
      </c>
      <c r="F185" s="7">
        <f t="shared" si="184"/>
        <v>218875</v>
      </c>
      <c r="G185" s="7">
        <f t="shared" si="184"/>
        <v>289708.33333333331</v>
      </c>
      <c r="H185" s="7">
        <f t="shared" si="184"/>
        <v>360541.66666666663</v>
      </c>
      <c r="I185" s="7">
        <f t="shared" si="184"/>
        <v>431374.99999999994</v>
      </c>
      <c r="J185" s="7">
        <f t="shared" si="184"/>
        <v>502208.33333333326</v>
      </c>
      <c r="K185" s="7">
        <f t="shared" si="184"/>
        <v>573041.66666666663</v>
      </c>
      <c r="L185" s="7">
        <f t="shared" si="184"/>
        <v>643874.99999999988</v>
      </c>
      <c r="M185" s="7">
        <f t="shared" si="184"/>
        <v>714708.33333333326</v>
      </c>
      <c r="N185" s="7">
        <f t="shared" si="184"/>
        <v>785541.66666666651</v>
      </c>
      <c r="O185" s="7">
        <f t="shared" si="184"/>
        <v>856374.99999999988</v>
      </c>
      <c r="P185" s="7">
        <f t="shared" si="184"/>
        <v>927208.33333333326</v>
      </c>
      <c r="Q185" s="7">
        <f t="shared" si="184"/>
        <v>998041.66666666651</v>
      </c>
      <c r="R185" s="7">
        <f t="shared" si="184"/>
        <v>1068875</v>
      </c>
      <c r="S185" s="7">
        <f t="shared" si="184"/>
        <v>1139708.3333333333</v>
      </c>
      <c r="T185" s="7">
        <f t="shared" si="184"/>
        <v>1210541.6666666665</v>
      </c>
      <c r="U185" s="7">
        <f t="shared" si="184"/>
        <v>1281375</v>
      </c>
      <c r="V185" s="7">
        <f t="shared" si="184"/>
        <v>1352208.3333333333</v>
      </c>
      <c r="W185" s="7">
        <f t="shared" si="184"/>
        <v>1423041.6666666665</v>
      </c>
      <c r="X185" s="7">
        <f t="shared" si="184"/>
        <v>1493875</v>
      </c>
      <c r="Y185" s="7">
        <f t="shared" si="184"/>
        <v>1564708.3333333333</v>
      </c>
      <c r="Z185" s="7">
        <f t="shared" si="184"/>
        <v>1635541.6666666665</v>
      </c>
      <c r="AA185" s="7">
        <f t="shared" si="184"/>
        <v>1706374.9999999998</v>
      </c>
      <c r="AB185" s="7">
        <f t="shared" si="184"/>
        <v>1777208.3333333333</v>
      </c>
      <c r="AC185" s="7">
        <f t="shared" si="184"/>
        <v>1848041.6666666665</v>
      </c>
      <c r="AD185" s="7">
        <f t="shared" si="184"/>
        <v>1918874.9999999998</v>
      </c>
      <c r="AE185" s="7">
        <f t="shared" si="184"/>
        <v>1989708.3333333333</v>
      </c>
      <c r="AF185" s="7">
        <f t="shared" si="184"/>
        <v>2060541.6666666665</v>
      </c>
      <c r="AG185" s="7">
        <f t="shared" si="184"/>
        <v>2131375</v>
      </c>
      <c r="AH185" s="7">
        <f t="shared" si="184"/>
        <v>2202208.333333333</v>
      </c>
      <c r="AI185" s="7">
        <f t="shared" si="184"/>
        <v>2273041.6666666665</v>
      </c>
      <c r="AJ185" s="7">
        <f t="shared" si="184"/>
        <v>2343875</v>
      </c>
      <c r="AK185" s="7">
        <f t="shared" si="184"/>
        <v>2414708.333333333</v>
      </c>
    </row>
    <row r="186" spans="1:37" x14ac:dyDescent="0.2">
      <c r="A186" t="s">
        <v>71</v>
      </c>
      <c r="B186" s="6">
        <f>B185</f>
        <v>7083.3333333333339</v>
      </c>
      <c r="C186" s="6">
        <f>C185</f>
        <v>30458.333333333336</v>
      </c>
      <c r="D186" s="6">
        <f t="shared" ref="D186" si="185">D185</f>
        <v>77208.333333333343</v>
      </c>
      <c r="E186" s="6">
        <f t="shared" ref="E186" si="186">E185</f>
        <v>148041.66666666669</v>
      </c>
      <c r="F186" s="6">
        <f t="shared" ref="F186" si="187">F185</f>
        <v>218875</v>
      </c>
      <c r="G186" s="6">
        <f t="shared" ref="G186" si="188">G185</f>
        <v>289708.33333333331</v>
      </c>
      <c r="H186" s="6">
        <f t="shared" ref="H186" si="189">H185</f>
        <v>360541.66666666663</v>
      </c>
      <c r="I186" s="6">
        <f t="shared" ref="I186" si="190">I185</f>
        <v>431374.99999999994</v>
      </c>
      <c r="J186" s="6">
        <f t="shared" ref="J186" si="191">J185</f>
        <v>502208.33333333326</v>
      </c>
      <c r="K186" s="6">
        <f t="shared" ref="K186" si="192">K185</f>
        <v>573041.66666666663</v>
      </c>
      <c r="L186" s="6">
        <f t="shared" ref="L186" si="193">L185</f>
        <v>643874.99999999988</v>
      </c>
      <c r="M186" s="6">
        <f t="shared" ref="M186" si="194">M185</f>
        <v>714708.33333333326</v>
      </c>
      <c r="N186" s="6">
        <f>N185+B186*12*$B$19</f>
        <v>787666.66666666651</v>
      </c>
      <c r="O186" s="6">
        <f t="shared" ref="O186" si="195">O185+C186*12*$B$19</f>
        <v>865512.49999999988</v>
      </c>
      <c r="P186" s="6">
        <f t="shared" ref="P186" si="196">P185+D186*12*$B$19</f>
        <v>950370.83333333326</v>
      </c>
      <c r="Q186" s="6">
        <f t="shared" ref="Q186" si="197">Q185+E186*12*$B$19</f>
        <v>1042454.1666666665</v>
      </c>
      <c r="R186" s="6">
        <f t="shared" ref="R186" si="198">R185+F186*12*$B$19</f>
        <v>1134537.5</v>
      </c>
      <c r="S186" s="6">
        <f t="shared" ref="S186" si="199">S185+G186*12*$B$19</f>
        <v>1226620.8333333333</v>
      </c>
      <c r="T186" s="6">
        <f t="shared" ref="T186" si="200">T185+H186*12*$B$19</f>
        <v>1318704.1666666665</v>
      </c>
      <c r="U186" s="6">
        <f t="shared" ref="U186" si="201">U185+I186*12*$B$19</f>
        <v>1410787.5</v>
      </c>
      <c r="V186" s="6">
        <f t="shared" ref="V186" si="202">V185+J186*12*$B$19</f>
        <v>1502870.8333333333</v>
      </c>
      <c r="W186" s="6">
        <f t="shared" ref="W186" si="203">W185+K186*12*$B$19</f>
        <v>1594954.1666666665</v>
      </c>
      <c r="X186" s="6">
        <f t="shared" ref="X186" si="204">X185+L186*12*$B$19</f>
        <v>1687037.5</v>
      </c>
      <c r="Y186" s="6">
        <f t="shared" ref="Y186" si="205">Y185+M186*12*$B$19</f>
        <v>1779120.8333333333</v>
      </c>
      <c r="Z186" s="6">
        <f t="shared" ref="Z186" si="206">Z185+N186*12*$B$19</f>
        <v>1871841.6666666665</v>
      </c>
      <c r="AA186" s="6">
        <f t="shared" ref="AA186" si="207">AA185+O186*12*$B$19</f>
        <v>1966028.7499999998</v>
      </c>
      <c r="AB186" s="6">
        <f t="shared" ref="AB186" si="208">AB185+P186*12*$B$19</f>
        <v>2062319.5833333333</v>
      </c>
      <c r="AC186" s="6">
        <f t="shared" ref="AC186" si="209">AC185+Q186*12*$B$19</f>
        <v>2160777.9166666665</v>
      </c>
      <c r="AD186" s="6">
        <f t="shared" ref="AD186" si="210">AD185+R186*12*$B$19</f>
        <v>2259236.25</v>
      </c>
      <c r="AE186" s="6">
        <f t="shared" ref="AE186" si="211">AE185+S186*12*$B$19</f>
        <v>2357694.583333333</v>
      </c>
      <c r="AF186" s="6">
        <f t="shared" ref="AF186" si="212">AF185+T186*12*$B$19</f>
        <v>2456152.9166666665</v>
      </c>
      <c r="AG186" s="6">
        <f t="shared" ref="AG186" si="213">AG185+U186*12*$B$19</f>
        <v>2554611.25</v>
      </c>
      <c r="AH186" s="6">
        <f t="shared" ref="AH186" si="214">AH185+V186*12*$B$19</f>
        <v>2653069.583333333</v>
      </c>
      <c r="AI186" s="6">
        <f t="shared" ref="AI186" si="215">AI185+W186*12*$B$19</f>
        <v>2751527.9166666665</v>
      </c>
      <c r="AJ186" s="6">
        <f t="shared" ref="AJ186" si="216">AJ185+X186*12*$B$19</f>
        <v>2849986.25</v>
      </c>
      <c r="AK186" s="6">
        <f t="shared" ref="AK186" si="217">AK185+Y186*12*$B$19</f>
        <v>2948444.583333333</v>
      </c>
    </row>
    <row r="187" spans="1:37" ht="16" thickBot="1" x14ac:dyDescent="0.25">
      <c r="A187" s="8" t="s">
        <v>21</v>
      </c>
      <c r="B187" s="9">
        <f>B186</f>
        <v>7083.3333333333339</v>
      </c>
      <c r="C187" s="9">
        <f>B187+C186</f>
        <v>37541.666666666672</v>
      </c>
      <c r="D187" s="9">
        <f t="shared" ref="D187" si="218">C187+D186</f>
        <v>114750.00000000001</v>
      </c>
      <c r="E187" s="9">
        <f t="shared" ref="E187" si="219">D187+E186</f>
        <v>262791.66666666669</v>
      </c>
      <c r="F187" s="9">
        <f t="shared" ref="F187" si="220">E187+F186</f>
        <v>481666.66666666669</v>
      </c>
      <c r="G187" s="9">
        <f t="shared" ref="G187" si="221">F187+G186</f>
        <v>771375</v>
      </c>
      <c r="H187" s="9">
        <f t="shared" ref="H187" si="222">G187+H186</f>
        <v>1131916.6666666665</v>
      </c>
      <c r="I187" s="9">
        <f t="shared" ref="I187" si="223">H187+I186</f>
        <v>1563291.6666666665</v>
      </c>
      <c r="J187" s="9">
        <f t="shared" ref="J187" si="224">I187+J186</f>
        <v>2065499.9999999998</v>
      </c>
      <c r="K187" s="9">
        <f t="shared" ref="K187" si="225">J187+K186</f>
        <v>2638541.6666666665</v>
      </c>
      <c r="L187" s="9">
        <f t="shared" ref="L187" si="226">K187+L186</f>
        <v>3282416.6666666665</v>
      </c>
      <c r="M187" s="9">
        <f t="shared" ref="M187" si="227">L187+M186</f>
        <v>3997125</v>
      </c>
      <c r="N187" s="9">
        <f t="shared" ref="N187" si="228">M187+N186</f>
        <v>4784791.666666666</v>
      </c>
      <c r="O187" s="9">
        <f t="shared" ref="O187" si="229">N187+O186</f>
        <v>5650304.166666666</v>
      </c>
      <c r="P187" s="9">
        <f t="shared" ref="P187" si="230">O187+P186</f>
        <v>6600674.9999999991</v>
      </c>
      <c r="Q187" s="9">
        <f t="shared" ref="Q187" si="231">P187+Q186</f>
        <v>7643129.166666666</v>
      </c>
      <c r="R187" s="9">
        <f t="shared" ref="R187" si="232">Q187+R186</f>
        <v>8777666.666666666</v>
      </c>
      <c r="S187" s="9">
        <f t="shared" ref="S187" si="233">R187+S186</f>
        <v>10004287.5</v>
      </c>
      <c r="T187" s="9">
        <f t="shared" ref="T187" si="234">S187+T186</f>
        <v>11322991.666666666</v>
      </c>
      <c r="U187" s="9">
        <f t="shared" ref="U187" si="235">T187+U186</f>
        <v>12733779.166666666</v>
      </c>
      <c r="V187" s="9">
        <f t="shared" ref="V187" si="236">U187+V186</f>
        <v>14236650</v>
      </c>
      <c r="W187" s="9">
        <f t="shared" ref="W187" si="237">V187+W186</f>
        <v>15831604.166666666</v>
      </c>
      <c r="X187" s="9">
        <f t="shared" ref="X187" si="238">W187+X186</f>
        <v>17518641.666666664</v>
      </c>
      <c r="Y187" s="9">
        <f t="shared" ref="Y187" si="239">X187+Y186</f>
        <v>19297762.499999996</v>
      </c>
      <c r="Z187" s="9">
        <f t="shared" ref="Z187" si="240">Y187+Z186</f>
        <v>21169604.166666664</v>
      </c>
      <c r="AA187" s="9">
        <f t="shared" ref="AA187" si="241">Z187+AA186</f>
        <v>23135632.916666664</v>
      </c>
      <c r="AB187" s="9">
        <f t="shared" ref="AB187" si="242">AA187+AB186</f>
        <v>25197952.499999996</v>
      </c>
      <c r="AC187" s="9">
        <f t="shared" ref="AC187" si="243">AB187+AC186</f>
        <v>27358730.416666664</v>
      </c>
      <c r="AD187" s="9">
        <f t="shared" ref="AD187" si="244">AC187+AD186</f>
        <v>29617966.666666664</v>
      </c>
      <c r="AE187" s="9">
        <f t="shared" ref="AE187" si="245">AD187+AE186</f>
        <v>31975661.249999996</v>
      </c>
      <c r="AF187" s="9">
        <f t="shared" ref="AF187" si="246">AE187+AF186</f>
        <v>34431814.166666664</v>
      </c>
      <c r="AG187" s="9">
        <f t="shared" ref="AG187" si="247">AF187+AG186</f>
        <v>36986425.416666664</v>
      </c>
      <c r="AH187" s="9">
        <f t="shared" ref="AH187" si="248">AG187+AH186</f>
        <v>39639495</v>
      </c>
      <c r="AI187" s="9">
        <f t="shared" ref="AI187" si="249">AH187+AI186</f>
        <v>42391022.916666664</v>
      </c>
      <c r="AJ187" s="9">
        <f t="shared" ref="AJ187" si="250">AI187+AJ186</f>
        <v>45241009.166666664</v>
      </c>
      <c r="AK187" s="9">
        <f t="shared" ref="AK187" si="251">AJ187+AK186</f>
        <v>48189453.75</v>
      </c>
    </row>
    <row r="188" spans="1:37" ht="16" thickTop="1" x14ac:dyDescent="0.2">
      <c r="A188" t="s">
        <v>55</v>
      </c>
      <c r="B188" s="7">
        <f>$B$20*B187</f>
        <v>5666.6666666666679</v>
      </c>
      <c r="C188" s="7">
        <f t="shared" ref="C188:AK188" si="252">$B$20*C187</f>
        <v>30033.333333333339</v>
      </c>
      <c r="D188" s="7">
        <f t="shared" si="252"/>
        <v>91800.000000000015</v>
      </c>
      <c r="E188" s="7">
        <f t="shared" si="252"/>
        <v>210233.33333333337</v>
      </c>
      <c r="F188" s="7">
        <f t="shared" si="252"/>
        <v>385333.33333333337</v>
      </c>
      <c r="G188" s="7">
        <f t="shared" si="252"/>
        <v>617100</v>
      </c>
      <c r="H188" s="7">
        <f t="shared" si="252"/>
        <v>905533.33333333326</v>
      </c>
      <c r="I188" s="7">
        <f t="shared" si="252"/>
        <v>1250633.3333333333</v>
      </c>
      <c r="J188" s="7">
        <f t="shared" si="252"/>
        <v>1652400</v>
      </c>
      <c r="K188" s="7">
        <f t="shared" si="252"/>
        <v>2110833.3333333335</v>
      </c>
      <c r="L188" s="7">
        <f t="shared" si="252"/>
        <v>2625933.3333333335</v>
      </c>
      <c r="M188" s="7">
        <f t="shared" si="252"/>
        <v>3197700</v>
      </c>
      <c r="N188" s="7">
        <f t="shared" si="252"/>
        <v>3827833.333333333</v>
      </c>
      <c r="O188" s="7">
        <f t="shared" si="252"/>
        <v>4520243.333333333</v>
      </c>
      <c r="P188" s="7">
        <f t="shared" si="252"/>
        <v>5280540</v>
      </c>
      <c r="Q188" s="7">
        <f t="shared" si="252"/>
        <v>6114503.333333333</v>
      </c>
      <c r="R188" s="7">
        <f t="shared" si="252"/>
        <v>7022133.333333333</v>
      </c>
      <c r="S188" s="7">
        <f t="shared" si="252"/>
        <v>8003430</v>
      </c>
      <c r="T188" s="7">
        <f t="shared" si="252"/>
        <v>9058393.333333334</v>
      </c>
      <c r="U188" s="7">
        <f t="shared" si="252"/>
        <v>10187023.333333334</v>
      </c>
      <c r="V188" s="7">
        <f t="shared" si="252"/>
        <v>11389320</v>
      </c>
      <c r="W188" s="7">
        <f t="shared" si="252"/>
        <v>12665283.333333334</v>
      </c>
      <c r="X188" s="7">
        <f t="shared" si="252"/>
        <v>14014913.333333332</v>
      </c>
      <c r="Y188" s="7">
        <f t="shared" si="252"/>
        <v>15438209.999999998</v>
      </c>
      <c r="Z188" s="7">
        <f t="shared" si="252"/>
        <v>16935683.333333332</v>
      </c>
      <c r="AA188" s="7">
        <f t="shared" si="252"/>
        <v>18508506.333333332</v>
      </c>
      <c r="AB188" s="7">
        <f t="shared" si="252"/>
        <v>20158362</v>
      </c>
      <c r="AC188" s="7">
        <f t="shared" si="252"/>
        <v>21886984.333333332</v>
      </c>
      <c r="AD188" s="7">
        <f t="shared" si="252"/>
        <v>23694373.333333332</v>
      </c>
      <c r="AE188" s="7">
        <f t="shared" si="252"/>
        <v>25580529</v>
      </c>
      <c r="AF188" s="7">
        <f t="shared" si="252"/>
        <v>27545451.333333332</v>
      </c>
      <c r="AG188" s="7">
        <f t="shared" si="252"/>
        <v>29589140.333333332</v>
      </c>
      <c r="AH188" s="7">
        <f t="shared" si="252"/>
        <v>31711596</v>
      </c>
      <c r="AI188" s="7">
        <f t="shared" si="252"/>
        <v>33912818.333333336</v>
      </c>
      <c r="AJ188" s="7">
        <f t="shared" si="252"/>
        <v>36192807.333333336</v>
      </c>
      <c r="AK188" s="7">
        <f t="shared" si="252"/>
        <v>38551563</v>
      </c>
    </row>
    <row r="189" spans="1:37" x14ac:dyDescent="0.2">
      <c r="A189" t="s">
        <v>72</v>
      </c>
      <c r="B189" s="7">
        <f>B186</f>
        <v>7083.3333333333339</v>
      </c>
      <c r="C189" s="7">
        <f>C186-B186</f>
        <v>23375</v>
      </c>
      <c r="D189" s="7">
        <f t="shared" ref="D189" si="253">D186-C186</f>
        <v>46750.000000000007</v>
      </c>
      <c r="E189" s="7">
        <f t="shared" ref="E189" si="254">E186-D186</f>
        <v>70833.333333333343</v>
      </c>
      <c r="F189" s="7">
        <f t="shared" ref="F189" si="255">F186-E186</f>
        <v>70833.333333333314</v>
      </c>
      <c r="G189" s="7">
        <f t="shared" ref="G189" si="256">G186-F186</f>
        <v>70833.333333333314</v>
      </c>
      <c r="H189" s="7">
        <f t="shared" ref="H189" si="257">H186-G186</f>
        <v>70833.333333333314</v>
      </c>
      <c r="I189" s="7">
        <f t="shared" ref="I189" si="258">I186-H186</f>
        <v>70833.333333333314</v>
      </c>
      <c r="J189" s="7">
        <f t="shared" ref="J189" si="259">J186-I186</f>
        <v>70833.333333333314</v>
      </c>
      <c r="K189" s="7">
        <f t="shared" ref="K189" si="260">K186-J186</f>
        <v>70833.333333333372</v>
      </c>
      <c r="L189" s="7">
        <f t="shared" ref="L189" si="261">L186-K186</f>
        <v>70833.333333333256</v>
      </c>
      <c r="M189" s="7">
        <f t="shared" ref="M189" si="262">M186-L186</f>
        <v>70833.333333333372</v>
      </c>
      <c r="N189" s="7">
        <f t="shared" ref="N189" si="263">N186-M186</f>
        <v>72958.333333333256</v>
      </c>
      <c r="O189" s="7">
        <f t="shared" ref="O189" si="264">O186-N186</f>
        <v>77845.833333333372</v>
      </c>
      <c r="P189" s="7">
        <f t="shared" ref="P189" si="265">P186-O186</f>
        <v>84858.333333333372</v>
      </c>
      <c r="Q189" s="7">
        <f t="shared" ref="Q189" si="266">Q186-P186</f>
        <v>92083.333333333256</v>
      </c>
      <c r="R189" s="7">
        <f t="shared" ref="R189" si="267">R186-Q186</f>
        <v>92083.333333333489</v>
      </c>
      <c r="S189" s="7">
        <f t="shared" ref="S189" si="268">S186-R186</f>
        <v>92083.333333333256</v>
      </c>
      <c r="T189" s="7">
        <f t="shared" ref="T189" si="269">T186-S186</f>
        <v>92083.333333333256</v>
      </c>
      <c r="U189" s="7">
        <f t="shared" ref="U189" si="270">U186-T186</f>
        <v>92083.333333333489</v>
      </c>
      <c r="V189" s="7">
        <f t="shared" ref="V189" si="271">V186-U186</f>
        <v>92083.333333333256</v>
      </c>
      <c r="W189" s="7">
        <f t="shared" ref="W189" si="272">W186-V186</f>
        <v>92083.333333333256</v>
      </c>
      <c r="X189" s="7">
        <f t="shared" ref="X189" si="273">X186-W186</f>
        <v>92083.333333333489</v>
      </c>
      <c r="Y189" s="7">
        <f t="shared" ref="Y189" si="274">Y186-X186</f>
        <v>92083.333333333256</v>
      </c>
      <c r="Z189" s="7">
        <f t="shared" ref="Z189" si="275">Z186-Y186</f>
        <v>92720.833333333256</v>
      </c>
      <c r="AA189" s="7">
        <f t="shared" ref="AA189" si="276">AA186-Z186</f>
        <v>94187.083333333256</v>
      </c>
      <c r="AB189" s="7">
        <f t="shared" ref="AB189" si="277">AB186-AA186</f>
        <v>96290.833333333489</v>
      </c>
      <c r="AC189" s="7">
        <f t="shared" ref="AC189" si="278">AC186-AB186</f>
        <v>98458.333333333256</v>
      </c>
      <c r="AD189" s="7">
        <f t="shared" ref="AD189" si="279">AD186-AC186</f>
        <v>98458.333333333489</v>
      </c>
      <c r="AE189" s="7">
        <f t="shared" ref="AE189" si="280">AE186-AD186</f>
        <v>98458.333333333023</v>
      </c>
      <c r="AF189" s="7">
        <f t="shared" ref="AF189" si="281">AF186-AE186</f>
        <v>98458.333333333489</v>
      </c>
      <c r="AG189" s="7">
        <f t="shared" ref="AG189" si="282">AG186-AF186</f>
        <v>98458.333333333489</v>
      </c>
      <c r="AH189" s="7">
        <f t="shared" ref="AH189" si="283">AH186-AG186</f>
        <v>98458.333333333023</v>
      </c>
      <c r="AI189" s="7">
        <f t="shared" ref="AI189" si="284">AI186-AH186</f>
        <v>98458.333333333489</v>
      </c>
      <c r="AJ189" s="7">
        <f t="shared" ref="AJ189" si="285">AJ186-AI186</f>
        <v>98458.333333333489</v>
      </c>
      <c r="AK189" s="7">
        <f t="shared" ref="AK189" si="286">AK186-AJ186</f>
        <v>98458.333333333023</v>
      </c>
    </row>
    <row r="192" spans="1:37" ht="18" thickBot="1" x14ac:dyDescent="0.25">
      <c r="A192" s="10" t="s">
        <v>32</v>
      </c>
      <c r="B192" s="2" t="s">
        <v>0</v>
      </c>
      <c r="C192" s="2" t="s">
        <v>1</v>
      </c>
      <c r="D192" s="2" t="s">
        <v>2</v>
      </c>
      <c r="E192" s="2" t="s">
        <v>3</v>
      </c>
      <c r="F192" s="2" t="s">
        <v>4</v>
      </c>
      <c r="G192" s="2" t="s">
        <v>5</v>
      </c>
      <c r="H192" s="2" t="s">
        <v>6</v>
      </c>
      <c r="I192" s="2" t="s">
        <v>7</v>
      </c>
      <c r="J192" s="2" t="s">
        <v>8</v>
      </c>
      <c r="K192" s="2" t="s">
        <v>9</v>
      </c>
      <c r="L192" s="2" t="s">
        <v>10</v>
      </c>
      <c r="M192" s="2" t="s">
        <v>11</v>
      </c>
      <c r="N192" s="2" t="s">
        <v>42</v>
      </c>
      <c r="O192" s="2" t="s">
        <v>43</v>
      </c>
      <c r="P192" s="2" t="s">
        <v>44</v>
      </c>
      <c r="Q192" s="2" t="s">
        <v>45</v>
      </c>
      <c r="R192" s="2" t="s">
        <v>46</v>
      </c>
      <c r="S192" s="2" t="s">
        <v>47</v>
      </c>
      <c r="T192" s="2" t="s">
        <v>48</v>
      </c>
      <c r="U192" s="2" t="s">
        <v>49</v>
      </c>
      <c r="V192" s="2" t="s">
        <v>50</v>
      </c>
      <c r="W192" s="2" t="s">
        <v>51</v>
      </c>
      <c r="X192" s="2" t="s">
        <v>52</v>
      </c>
      <c r="Y192" s="2" t="s">
        <v>53</v>
      </c>
      <c r="Z192" s="2" t="s">
        <v>73</v>
      </c>
      <c r="AA192" s="2" t="s">
        <v>74</v>
      </c>
      <c r="AB192" s="2" t="s">
        <v>75</v>
      </c>
      <c r="AC192" s="2" t="s">
        <v>76</v>
      </c>
      <c r="AD192" s="2" t="s">
        <v>77</v>
      </c>
      <c r="AE192" s="2" t="s">
        <v>78</v>
      </c>
      <c r="AF192" s="2" t="s">
        <v>79</v>
      </c>
      <c r="AG192" s="2" t="s">
        <v>80</v>
      </c>
      <c r="AH192" s="2" t="s">
        <v>81</v>
      </c>
      <c r="AI192" s="2" t="s">
        <v>82</v>
      </c>
      <c r="AJ192" s="2" t="s">
        <v>83</v>
      </c>
      <c r="AK192" s="2" t="s">
        <v>84</v>
      </c>
    </row>
    <row r="193" spans="1:37" ht="16" thickTop="1" x14ac:dyDescent="0.2">
      <c r="A193" t="s">
        <v>101</v>
      </c>
      <c r="B193" s="7">
        <f>B186*$B$20-B53</f>
        <v>-6433.5546874999982</v>
      </c>
      <c r="C193" s="7">
        <f t="shared" ref="C193:AK193" si="287">C186*$B$20-C53</f>
        <v>11685.936197916672</v>
      </c>
      <c r="D193" s="7">
        <f t="shared" si="287"/>
        <v>46463.539062500015</v>
      </c>
      <c r="E193" s="7">
        <f t="shared" si="287"/>
        <v>98681.119791666686</v>
      </c>
      <c r="F193" s="7">
        <f t="shared" si="287"/>
        <v>155347.78645833334</v>
      </c>
      <c r="G193" s="7">
        <f t="shared" si="287"/>
        <v>212014.453125</v>
      </c>
      <c r="H193" s="7">
        <f t="shared" si="287"/>
        <v>268681.11979166663</v>
      </c>
      <c r="I193" s="7">
        <f t="shared" si="287"/>
        <v>325347.78645833331</v>
      </c>
      <c r="J193" s="7">
        <f t="shared" si="287"/>
        <v>382014.45312499994</v>
      </c>
      <c r="K193" s="7">
        <f t="shared" si="287"/>
        <v>438681.11979166663</v>
      </c>
      <c r="L193" s="7">
        <f t="shared" si="287"/>
        <v>495347.78645833326</v>
      </c>
      <c r="M193" s="7">
        <f t="shared" si="287"/>
        <v>552014.453125</v>
      </c>
      <c r="N193" s="7">
        <f t="shared" si="287"/>
        <v>610381.11979166663</v>
      </c>
      <c r="O193" s="7">
        <f t="shared" si="287"/>
        <v>672657.78645833337</v>
      </c>
      <c r="P193" s="7">
        <f t="shared" si="287"/>
        <v>740544.453125</v>
      </c>
      <c r="Q193" s="7">
        <f t="shared" si="287"/>
        <v>814211.11979166663</v>
      </c>
      <c r="R193" s="7">
        <f t="shared" si="287"/>
        <v>887877.78645833337</v>
      </c>
      <c r="S193" s="7">
        <f t="shared" si="287"/>
        <v>961544.453125</v>
      </c>
      <c r="T193" s="7">
        <f t="shared" si="287"/>
        <v>1035211.1197916666</v>
      </c>
      <c r="U193" s="7">
        <f t="shared" si="287"/>
        <v>1108877.7864583333</v>
      </c>
      <c r="V193" s="7">
        <f t="shared" si="287"/>
        <v>1182544.453125</v>
      </c>
      <c r="W193" s="7">
        <f t="shared" si="287"/>
        <v>1256211.1197916665</v>
      </c>
      <c r="X193" s="7">
        <f t="shared" si="287"/>
        <v>1329877.7864583333</v>
      </c>
      <c r="Y193" s="7">
        <f t="shared" si="287"/>
        <v>1403544.453125</v>
      </c>
      <c r="Z193" s="7">
        <f t="shared" si="287"/>
        <v>1477721.1197916665</v>
      </c>
      <c r="AA193" s="7">
        <f t="shared" si="287"/>
        <v>1553070.7864583333</v>
      </c>
      <c r="AB193" s="7">
        <f t="shared" si="287"/>
        <v>1630103.453125</v>
      </c>
      <c r="AC193" s="7">
        <f t="shared" si="287"/>
        <v>1708870.1197916665</v>
      </c>
      <c r="AD193" s="7">
        <f t="shared" si="287"/>
        <v>1787636.7864583333</v>
      </c>
      <c r="AE193" s="7">
        <f t="shared" si="287"/>
        <v>1866403.4531249998</v>
      </c>
      <c r="AF193" s="7">
        <f t="shared" si="287"/>
        <v>1945170.1197916665</v>
      </c>
      <c r="AG193" s="7">
        <f t="shared" si="287"/>
        <v>2023936.7864583333</v>
      </c>
      <c r="AH193" s="7">
        <f t="shared" si="287"/>
        <v>2102703.453125</v>
      </c>
      <c r="AI193" s="7">
        <f t="shared" si="287"/>
        <v>2181470.119791667</v>
      </c>
      <c r="AJ193" s="7">
        <f t="shared" si="287"/>
        <v>2260236.7864583335</v>
      </c>
      <c r="AK193" s="7">
        <f t="shared" si="287"/>
        <v>2339003.453125</v>
      </c>
    </row>
    <row r="194" spans="1:37" x14ac:dyDescent="0.2">
      <c r="A194" t="s">
        <v>102</v>
      </c>
      <c r="B194" s="7">
        <f>B188-B109</f>
        <v>-18533.776041666664</v>
      </c>
      <c r="C194" s="7">
        <f t="shared" ref="C194:AK194" si="288">C188-C109</f>
        <v>-19528.570312499996</v>
      </c>
      <c r="D194" s="7">
        <f t="shared" si="288"/>
        <v>11631.841145833358</v>
      </c>
      <c r="E194" s="7">
        <f t="shared" si="288"/>
        <v>90560.747395833372</v>
      </c>
      <c r="F194" s="7">
        <f t="shared" si="288"/>
        <v>226156.32031250003</v>
      </c>
      <c r="G194" s="7">
        <f t="shared" si="288"/>
        <v>418418.55989583337</v>
      </c>
      <c r="H194" s="7">
        <f t="shared" si="288"/>
        <v>667347.46614583326</v>
      </c>
      <c r="I194" s="7">
        <f t="shared" si="288"/>
        <v>972943.0390625</v>
      </c>
      <c r="J194" s="7">
        <f t="shared" si="288"/>
        <v>1335205.2786458335</v>
      </c>
      <c r="K194" s="7">
        <f t="shared" si="288"/>
        <v>1754134.1848958335</v>
      </c>
      <c r="L194" s="7">
        <f t="shared" si="288"/>
        <v>2229729.7578125</v>
      </c>
      <c r="M194" s="7">
        <f t="shared" si="288"/>
        <v>2761991.9973958335</v>
      </c>
      <c r="N194" s="7">
        <f t="shared" si="288"/>
        <v>3352620.903645833</v>
      </c>
      <c r="O194" s="7">
        <f t="shared" si="288"/>
        <v>4005526.4765625</v>
      </c>
      <c r="P194" s="7">
        <f t="shared" si="288"/>
        <v>4726318.716145833</v>
      </c>
      <c r="Q194" s="7">
        <f t="shared" si="288"/>
        <v>5520777.622395833</v>
      </c>
      <c r="R194" s="7">
        <f t="shared" si="288"/>
        <v>6388903.1953125</v>
      </c>
      <c r="S194" s="7">
        <f t="shared" si="288"/>
        <v>7330695.434895833</v>
      </c>
      <c r="T194" s="7">
        <f t="shared" si="288"/>
        <v>8346154.341145834</v>
      </c>
      <c r="U194" s="7">
        <f t="shared" si="288"/>
        <v>9435279.9140625</v>
      </c>
      <c r="V194" s="7">
        <f t="shared" si="288"/>
        <v>10598072.153645834</v>
      </c>
      <c r="W194" s="7">
        <f t="shared" si="288"/>
        <v>11834531.059895834</v>
      </c>
      <c r="X194" s="7">
        <f t="shared" si="288"/>
        <v>13144656.632812498</v>
      </c>
      <c r="Y194" s="7">
        <f t="shared" si="288"/>
        <v>14528448.872395832</v>
      </c>
      <c r="Z194" s="7">
        <f t="shared" si="288"/>
        <v>15986417.778645832</v>
      </c>
      <c r="AA194" s="7">
        <f t="shared" si="288"/>
        <v>17519736.3515625</v>
      </c>
      <c r="AB194" s="7">
        <f t="shared" si="288"/>
        <v>19130087.591145832</v>
      </c>
      <c r="AC194" s="7">
        <f t="shared" si="288"/>
        <v>20819205.497395832</v>
      </c>
      <c r="AD194" s="7">
        <f t="shared" si="288"/>
        <v>22587090.0703125</v>
      </c>
      <c r="AE194" s="7">
        <f t="shared" si="288"/>
        <v>24433741.309895832</v>
      </c>
      <c r="AF194" s="7">
        <f t="shared" si="288"/>
        <v>26359159.216145832</v>
      </c>
      <c r="AG194" s="7">
        <f t="shared" si="288"/>
        <v>28363343.7890625</v>
      </c>
      <c r="AH194" s="7">
        <f t="shared" si="288"/>
        <v>30446295.028645832</v>
      </c>
      <c r="AI194" s="7">
        <f t="shared" si="288"/>
        <v>32608012.934895836</v>
      </c>
      <c r="AJ194" s="7">
        <f t="shared" si="288"/>
        <v>34848497.5078125</v>
      </c>
      <c r="AK194" s="7">
        <f t="shared" si="288"/>
        <v>37167748.747395836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5"/>
  <sheetViews>
    <sheetView zoomScale="80" zoomScaleNormal="80" zoomScalePageLayoutView="80" workbookViewId="0">
      <selection activeCell="A37" sqref="A37"/>
    </sheetView>
  </sheetViews>
  <sheetFormatPr baseColWidth="10" defaultColWidth="8.83203125" defaultRowHeight="15" x14ac:dyDescent="0.2"/>
  <cols>
    <col min="1" max="1" width="24.33203125" bestFit="1" customWidth="1"/>
    <col min="2" max="2" width="10.33203125" bestFit="1" customWidth="1"/>
    <col min="3" max="7" width="11.5" bestFit="1" customWidth="1"/>
    <col min="8" max="8" width="12.33203125" bestFit="1" customWidth="1"/>
    <col min="9" max="21" width="13" bestFit="1" customWidth="1"/>
    <col min="22" max="37" width="13.5" bestFit="1" customWidth="1"/>
  </cols>
  <sheetData>
    <row r="1" spans="1:37" ht="23" x14ac:dyDescent="0.25">
      <c r="A1" s="36" t="s">
        <v>123</v>
      </c>
      <c r="B1" s="36"/>
      <c r="C1" s="36"/>
      <c r="D1" s="36"/>
      <c r="E1" s="36"/>
    </row>
    <row r="3" spans="1:37" x14ac:dyDescent="0.2">
      <c r="B3" s="3"/>
    </row>
    <row r="4" spans="1:37" x14ac:dyDescent="0.2">
      <c r="B4" s="4"/>
    </row>
    <row r="5" spans="1:37" ht="21" thickBot="1" x14ac:dyDescent="0.3">
      <c r="A5" s="1" t="s">
        <v>124</v>
      </c>
      <c r="B5" s="1"/>
      <c r="C5" s="1"/>
    </row>
    <row r="6" spans="1:37" ht="16" thickTop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37" x14ac:dyDescent="0.2">
      <c r="B7" s="2" t="s">
        <v>0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42</v>
      </c>
      <c r="O7" s="2" t="s">
        <v>43</v>
      </c>
      <c r="P7" s="2" t="s">
        <v>44</v>
      </c>
      <c r="Q7" s="2" t="s">
        <v>45</v>
      </c>
      <c r="R7" s="2" t="s">
        <v>46</v>
      </c>
      <c r="S7" s="2" t="s">
        <v>47</v>
      </c>
      <c r="T7" s="2" t="s">
        <v>48</v>
      </c>
      <c r="U7" s="2" t="s">
        <v>49</v>
      </c>
      <c r="V7" s="2" t="s">
        <v>50</v>
      </c>
      <c r="W7" s="2" t="s">
        <v>51</v>
      </c>
      <c r="X7" s="2" t="s">
        <v>52</v>
      </c>
      <c r="Y7" s="2" t="s">
        <v>53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  <c r="AH7" s="2" t="s">
        <v>81</v>
      </c>
      <c r="AI7" s="2" t="s">
        <v>82</v>
      </c>
      <c r="AJ7" s="2" t="s">
        <v>83</v>
      </c>
      <c r="AK7" s="2" t="s">
        <v>84</v>
      </c>
    </row>
    <row r="8" spans="1:37" x14ac:dyDescent="0.2">
      <c r="A8" t="s">
        <v>54</v>
      </c>
      <c r="B8" s="19">
        <v>1</v>
      </c>
      <c r="C8" s="19">
        <v>1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19">
        <v>1</v>
      </c>
      <c r="P8" s="19">
        <v>1</v>
      </c>
      <c r="Q8" s="19">
        <v>1</v>
      </c>
      <c r="R8" s="19">
        <v>1</v>
      </c>
      <c r="S8" s="19">
        <v>1</v>
      </c>
      <c r="T8" s="19">
        <v>1</v>
      </c>
      <c r="U8" s="19">
        <v>1</v>
      </c>
      <c r="V8" s="19">
        <v>1</v>
      </c>
      <c r="W8" s="19">
        <v>1</v>
      </c>
      <c r="X8" s="19">
        <v>1</v>
      </c>
      <c r="Y8" s="19">
        <v>1</v>
      </c>
      <c r="Z8" s="19">
        <v>1</v>
      </c>
      <c r="AA8" s="19">
        <v>1</v>
      </c>
      <c r="AB8" s="19">
        <v>1</v>
      </c>
      <c r="AC8" s="19">
        <v>1</v>
      </c>
      <c r="AD8" s="19">
        <v>1</v>
      </c>
      <c r="AE8" s="19">
        <v>1</v>
      </c>
      <c r="AF8" s="19">
        <v>1</v>
      </c>
      <c r="AG8" s="19">
        <v>1</v>
      </c>
      <c r="AH8" s="19">
        <v>1</v>
      </c>
      <c r="AI8" s="19">
        <v>1</v>
      </c>
      <c r="AJ8" s="19">
        <v>1</v>
      </c>
      <c r="AK8" s="19">
        <v>1</v>
      </c>
    </row>
    <row r="10" spans="1:37" x14ac:dyDescent="0.2">
      <c r="A10" s="21" t="s">
        <v>58</v>
      </c>
    </row>
    <row r="11" spans="1:37" x14ac:dyDescent="0.2">
      <c r="A11" s="21" t="s">
        <v>59</v>
      </c>
      <c r="B11" s="2" t="s">
        <v>0</v>
      </c>
      <c r="C11" s="2" t="s">
        <v>1</v>
      </c>
      <c r="D11" s="2" t="s">
        <v>2</v>
      </c>
      <c r="E11" s="2" t="s">
        <v>3</v>
      </c>
      <c r="F11" s="2" t="s">
        <v>4</v>
      </c>
      <c r="G11" s="2" t="s">
        <v>5</v>
      </c>
      <c r="H11" s="2" t="s">
        <v>6</v>
      </c>
      <c r="I11" s="2" t="s">
        <v>7</v>
      </c>
      <c r="J11" s="2" t="s">
        <v>8</v>
      </c>
      <c r="K11" s="2" t="s">
        <v>9</v>
      </c>
      <c r="L11" s="2" t="s">
        <v>10</v>
      </c>
      <c r="M11" s="2" t="s">
        <v>11</v>
      </c>
      <c r="N11" s="2" t="s">
        <v>42</v>
      </c>
      <c r="O11" s="2" t="s">
        <v>43</v>
      </c>
      <c r="P11" s="2" t="s">
        <v>44</v>
      </c>
      <c r="Q11" s="2" t="s">
        <v>45</v>
      </c>
      <c r="R11" s="2" t="s">
        <v>46</v>
      </c>
      <c r="S11" s="2" t="s">
        <v>47</v>
      </c>
      <c r="T11" s="2" t="s">
        <v>48</v>
      </c>
      <c r="U11" s="2" t="s">
        <v>49</v>
      </c>
      <c r="V11" s="2" t="s">
        <v>50</v>
      </c>
      <c r="W11" s="2" t="s">
        <v>51</v>
      </c>
      <c r="X11" s="2" t="s">
        <v>52</v>
      </c>
      <c r="Y11" s="2" t="s">
        <v>53</v>
      </c>
      <c r="Z11" s="2" t="s">
        <v>73</v>
      </c>
      <c r="AA11" s="2" t="s">
        <v>74</v>
      </c>
      <c r="AB11" s="2" t="s">
        <v>75</v>
      </c>
      <c r="AC11" s="2" t="s">
        <v>76</v>
      </c>
      <c r="AD11" s="2" t="s">
        <v>77</v>
      </c>
      <c r="AE11" s="2" t="s">
        <v>78</v>
      </c>
      <c r="AF11" s="2" t="s">
        <v>79</v>
      </c>
      <c r="AG11" s="2" t="s">
        <v>80</v>
      </c>
      <c r="AH11" s="2" t="s">
        <v>81</v>
      </c>
      <c r="AI11" s="2" t="s">
        <v>82</v>
      </c>
      <c r="AJ11" s="2" t="s">
        <v>83</v>
      </c>
      <c r="AK11" s="2" t="s">
        <v>84</v>
      </c>
    </row>
    <row r="12" spans="1:37" x14ac:dyDescent="0.2">
      <c r="A12" t="s">
        <v>60</v>
      </c>
      <c r="B12">
        <f t="shared" ref="B12:AK12" si="0">B8</f>
        <v>1</v>
      </c>
      <c r="C12">
        <f t="shared" si="0"/>
        <v>1</v>
      </c>
      <c r="D12">
        <f t="shared" si="0"/>
        <v>1</v>
      </c>
      <c r="E12">
        <f t="shared" si="0"/>
        <v>1</v>
      </c>
      <c r="F12">
        <f t="shared" si="0"/>
        <v>1</v>
      </c>
      <c r="G12">
        <f t="shared" si="0"/>
        <v>1</v>
      </c>
      <c r="H12">
        <f t="shared" si="0"/>
        <v>1</v>
      </c>
      <c r="I12">
        <f t="shared" si="0"/>
        <v>1</v>
      </c>
      <c r="J12">
        <f t="shared" si="0"/>
        <v>1</v>
      </c>
      <c r="K12">
        <f t="shared" si="0"/>
        <v>1</v>
      </c>
      <c r="L12">
        <f t="shared" si="0"/>
        <v>1</v>
      </c>
      <c r="M12">
        <f t="shared" si="0"/>
        <v>1</v>
      </c>
      <c r="N12">
        <f t="shared" si="0"/>
        <v>1</v>
      </c>
      <c r="O12">
        <f t="shared" si="0"/>
        <v>1</v>
      </c>
      <c r="P12">
        <f t="shared" si="0"/>
        <v>1</v>
      </c>
      <c r="Q12">
        <f t="shared" si="0"/>
        <v>1</v>
      </c>
      <c r="R12">
        <f t="shared" si="0"/>
        <v>1</v>
      </c>
      <c r="S12">
        <f t="shared" si="0"/>
        <v>1</v>
      </c>
      <c r="T12">
        <f t="shared" si="0"/>
        <v>1</v>
      </c>
      <c r="U12">
        <f t="shared" si="0"/>
        <v>1</v>
      </c>
      <c r="V12">
        <f t="shared" si="0"/>
        <v>1</v>
      </c>
      <c r="W12">
        <f t="shared" si="0"/>
        <v>1</v>
      </c>
      <c r="X12">
        <f t="shared" si="0"/>
        <v>1</v>
      </c>
      <c r="Y12">
        <f t="shared" si="0"/>
        <v>1</v>
      </c>
      <c r="Z12">
        <f t="shared" si="0"/>
        <v>1</v>
      </c>
      <c r="AA12">
        <f t="shared" si="0"/>
        <v>1</v>
      </c>
      <c r="AB12">
        <f t="shared" si="0"/>
        <v>1</v>
      </c>
      <c r="AC12">
        <f t="shared" si="0"/>
        <v>1</v>
      </c>
      <c r="AD12">
        <f t="shared" si="0"/>
        <v>1</v>
      </c>
      <c r="AE12">
        <f t="shared" si="0"/>
        <v>1</v>
      </c>
      <c r="AF12">
        <f t="shared" si="0"/>
        <v>1</v>
      </c>
      <c r="AG12">
        <f t="shared" si="0"/>
        <v>1</v>
      </c>
      <c r="AH12">
        <f t="shared" si="0"/>
        <v>1</v>
      </c>
      <c r="AI12">
        <f t="shared" si="0"/>
        <v>1</v>
      </c>
      <c r="AJ12">
        <f t="shared" si="0"/>
        <v>1</v>
      </c>
      <c r="AK12">
        <f t="shared" si="0"/>
        <v>1</v>
      </c>
    </row>
    <row r="13" spans="1:37" x14ac:dyDescent="0.2">
      <c r="A13" t="s">
        <v>61</v>
      </c>
      <c r="C13">
        <f>B12</f>
        <v>1</v>
      </c>
      <c r="D13">
        <f t="shared" ref="D13:S20" si="1">C12</f>
        <v>1</v>
      </c>
      <c r="E13">
        <f t="shared" si="1"/>
        <v>1</v>
      </c>
      <c r="F13">
        <f t="shared" si="1"/>
        <v>1</v>
      </c>
      <c r="G13">
        <f t="shared" si="1"/>
        <v>1</v>
      </c>
      <c r="H13">
        <f t="shared" si="1"/>
        <v>1</v>
      </c>
      <c r="I13">
        <f t="shared" si="1"/>
        <v>1</v>
      </c>
      <c r="J13">
        <f t="shared" si="1"/>
        <v>1</v>
      </c>
      <c r="K13">
        <f t="shared" si="1"/>
        <v>1</v>
      </c>
      <c r="L13">
        <f t="shared" si="1"/>
        <v>1</v>
      </c>
      <c r="M13">
        <f t="shared" si="1"/>
        <v>1</v>
      </c>
      <c r="N13">
        <f t="shared" si="1"/>
        <v>1</v>
      </c>
      <c r="O13">
        <f t="shared" si="1"/>
        <v>1</v>
      </c>
      <c r="P13">
        <f t="shared" si="1"/>
        <v>1</v>
      </c>
      <c r="Q13">
        <f t="shared" si="1"/>
        <v>1</v>
      </c>
      <c r="R13">
        <f t="shared" si="1"/>
        <v>1</v>
      </c>
      <c r="S13">
        <f t="shared" si="1"/>
        <v>1</v>
      </c>
      <c r="T13">
        <f t="shared" ref="T13:AI20" si="2">S12</f>
        <v>1</v>
      </c>
      <c r="U13">
        <f t="shared" si="2"/>
        <v>1</v>
      </c>
      <c r="V13">
        <f t="shared" si="2"/>
        <v>1</v>
      </c>
      <c r="W13">
        <f t="shared" si="2"/>
        <v>1</v>
      </c>
      <c r="X13">
        <f t="shared" si="2"/>
        <v>1</v>
      </c>
      <c r="Y13">
        <f t="shared" si="2"/>
        <v>1</v>
      </c>
      <c r="Z13">
        <f t="shared" si="2"/>
        <v>1</v>
      </c>
      <c r="AA13">
        <f t="shared" si="2"/>
        <v>1</v>
      </c>
      <c r="AB13">
        <f t="shared" si="2"/>
        <v>1</v>
      </c>
      <c r="AC13">
        <f t="shared" si="2"/>
        <v>1</v>
      </c>
      <c r="AD13">
        <f t="shared" si="2"/>
        <v>1</v>
      </c>
      <c r="AE13">
        <f t="shared" si="2"/>
        <v>1</v>
      </c>
      <c r="AF13">
        <f t="shared" si="2"/>
        <v>1</v>
      </c>
      <c r="AG13">
        <f t="shared" si="2"/>
        <v>1</v>
      </c>
      <c r="AH13">
        <f t="shared" si="2"/>
        <v>1</v>
      </c>
      <c r="AI13">
        <f t="shared" si="2"/>
        <v>1</v>
      </c>
      <c r="AJ13">
        <f t="shared" ref="Z13:AK20" si="3">AI12</f>
        <v>1</v>
      </c>
      <c r="AK13">
        <f t="shared" si="3"/>
        <v>1</v>
      </c>
    </row>
    <row r="14" spans="1:37" x14ac:dyDescent="0.2">
      <c r="A14" t="s">
        <v>62</v>
      </c>
      <c r="D14">
        <f>C13</f>
        <v>1</v>
      </c>
      <c r="E14">
        <f t="shared" si="1"/>
        <v>1</v>
      </c>
      <c r="F14">
        <f t="shared" si="1"/>
        <v>1</v>
      </c>
      <c r="G14">
        <f t="shared" si="1"/>
        <v>1</v>
      </c>
      <c r="H14">
        <f t="shared" si="1"/>
        <v>1</v>
      </c>
      <c r="I14">
        <f t="shared" si="1"/>
        <v>1</v>
      </c>
      <c r="J14">
        <f t="shared" si="1"/>
        <v>1</v>
      </c>
      <c r="K14">
        <f t="shared" si="1"/>
        <v>1</v>
      </c>
      <c r="L14">
        <f t="shared" si="1"/>
        <v>1</v>
      </c>
      <c r="M14">
        <f t="shared" si="1"/>
        <v>1</v>
      </c>
      <c r="N14">
        <f t="shared" si="1"/>
        <v>1</v>
      </c>
      <c r="O14">
        <f t="shared" si="1"/>
        <v>1</v>
      </c>
      <c r="P14">
        <f t="shared" si="1"/>
        <v>1</v>
      </c>
      <c r="Q14">
        <f t="shared" si="1"/>
        <v>1</v>
      </c>
      <c r="R14">
        <f t="shared" si="1"/>
        <v>1</v>
      </c>
      <c r="S14">
        <f t="shared" si="1"/>
        <v>1</v>
      </c>
      <c r="T14">
        <f t="shared" si="2"/>
        <v>1</v>
      </c>
      <c r="U14">
        <f t="shared" si="2"/>
        <v>1</v>
      </c>
      <c r="V14">
        <f t="shared" si="2"/>
        <v>1</v>
      </c>
      <c r="W14">
        <f t="shared" si="2"/>
        <v>1</v>
      </c>
      <c r="X14">
        <f t="shared" si="2"/>
        <v>1</v>
      </c>
      <c r="Y14">
        <f t="shared" si="2"/>
        <v>1</v>
      </c>
      <c r="Z14">
        <f t="shared" si="3"/>
        <v>1</v>
      </c>
      <c r="AA14">
        <f t="shared" si="3"/>
        <v>1</v>
      </c>
      <c r="AB14">
        <f t="shared" si="3"/>
        <v>1</v>
      </c>
      <c r="AC14">
        <f t="shared" si="3"/>
        <v>1</v>
      </c>
      <c r="AD14">
        <f t="shared" si="3"/>
        <v>1</v>
      </c>
      <c r="AE14">
        <f t="shared" si="3"/>
        <v>1</v>
      </c>
      <c r="AF14">
        <f t="shared" si="3"/>
        <v>1</v>
      </c>
      <c r="AG14">
        <f t="shared" si="3"/>
        <v>1</v>
      </c>
      <c r="AH14">
        <f t="shared" si="3"/>
        <v>1</v>
      </c>
      <c r="AI14">
        <f t="shared" si="3"/>
        <v>1</v>
      </c>
      <c r="AJ14">
        <f t="shared" si="3"/>
        <v>1</v>
      </c>
      <c r="AK14">
        <f t="shared" si="3"/>
        <v>1</v>
      </c>
    </row>
    <row r="15" spans="1:37" x14ac:dyDescent="0.2">
      <c r="A15" t="s">
        <v>63</v>
      </c>
      <c r="E15">
        <f>D14</f>
        <v>1</v>
      </c>
      <c r="F15">
        <f t="shared" si="1"/>
        <v>1</v>
      </c>
      <c r="G15">
        <f t="shared" si="1"/>
        <v>1</v>
      </c>
      <c r="H15">
        <f t="shared" si="1"/>
        <v>1</v>
      </c>
      <c r="I15">
        <f t="shared" si="1"/>
        <v>1</v>
      </c>
      <c r="J15">
        <f t="shared" si="1"/>
        <v>1</v>
      </c>
      <c r="K15">
        <f t="shared" si="1"/>
        <v>1</v>
      </c>
      <c r="L15">
        <f t="shared" si="1"/>
        <v>1</v>
      </c>
      <c r="M15">
        <f t="shared" si="1"/>
        <v>1</v>
      </c>
      <c r="N15">
        <f t="shared" si="1"/>
        <v>1</v>
      </c>
      <c r="O15">
        <f t="shared" si="1"/>
        <v>1</v>
      </c>
      <c r="P15">
        <f t="shared" si="1"/>
        <v>1</v>
      </c>
      <c r="Q15">
        <f t="shared" si="1"/>
        <v>1</v>
      </c>
      <c r="R15">
        <f t="shared" si="1"/>
        <v>1</v>
      </c>
      <c r="S15">
        <f t="shared" si="1"/>
        <v>1</v>
      </c>
      <c r="T15">
        <f t="shared" si="2"/>
        <v>1</v>
      </c>
      <c r="U15">
        <f t="shared" si="2"/>
        <v>1</v>
      </c>
      <c r="V15">
        <f t="shared" si="2"/>
        <v>1</v>
      </c>
      <c r="W15">
        <f t="shared" si="2"/>
        <v>1</v>
      </c>
      <c r="X15">
        <f t="shared" si="2"/>
        <v>1</v>
      </c>
      <c r="Y15">
        <f t="shared" si="2"/>
        <v>1</v>
      </c>
      <c r="Z15">
        <f t="shared" si="3"/>
        <v>1</v>
      </c>
      <c r="AA15">
        <f t="shared" si="3"/>
        <v>1</v>
      </c>
      <c r="AB15">
        <f t="shared" si="3"/>
        <v>1</v>
      </c>
      <c r="AC15">
        <f t="shared" si="3"/>
        <v>1</v>
      </c>
      <c r="AD15">
        <f t="shared" si="3"/>
        <v>1</v>
      </c>
      <c r="AE15">
        <f t="shared" si="3"/>
        <v>1</v>
      </c>
      <c r="AF15">
        <f t="shared" si="3"/>
        <v>1</v>
      </c>
      <c r="AG15">
        <f t="shared" si="3"/>
        <v>1</v>
      </c>
      <c r="AH15">
        <f t="shared" si="3"/>
        <v>1</v>
      </c>
      <c r="AI15">
        <f t="shared" si="3"/>
        <v>1</v>
      </c>
      <c r="AJ15">
        <f t="shared" si="3"/>
        <v>1</v>
      </c>
      <c r="AK15">
        <f t="shared" si="3"/>
        <v>1</v>
      </c>
    </row>
    <row r="16" spans="1:37" x14ac:dyDescent="0.2">
      <c r="A16" t="s">
        <v>64</v>
      </c>
      <c r="F16">
        <f>E15</f>
        <v>1</v>
      </c>
      <c r="G16">
        <f t="shared" si="1"/>
        <v>1</v>
      </c>
      <c r="H16">
        <f t="shared" si="1"/>
        <v>1</v>
      </c>
      <c r="I16">
        <f t="shared" si="1"/>
        <v>1</v>
      </c>
      <c r="J16">
        <f t="shared" si="1"/>
        <v>1</v>
      </c>
      <c r="K16">
        <f t="shared" si="1"/>
        <v>1</v>
      </c>
      <c r="L16">
        <f t="shared" si="1"/>
        <v>1</v>
      </c>
      <c r="M16">
        <f t="shared" si="1"/>
        <v>1</v>
      </c>
      <c r="N16">
        <f t="shared" si="1"/>
        <v>1</v>
      </c>
      <c r="O16">
        <f t="shared" si="1"/>
        <v>1</v>
      </c>
      <c r="P16">
        <f t="shared" si="1"/>
        <v>1</v>
      </c>
      <c r="Q16">
        <f t="shared" si="1"/>
        <v>1</v>
      </c>
      <c r="R16">
        <f t="shared" si="1"/>
        <v>1</v>
      </c>
      <c r="S16">
        <f t="shared" si="1"/>
        <v>1</v>
      </c>
      <c r="T16">
        <f t="shared" si="2"/>
        <v>1</v>
      </c>
      <c r="U16">
        <f t="shared" si="2"/>
        <v>1</v>
      </c>
      <c r="V16">
        <f t="shared" si="2"/>
        <v>1</v>
      </c>
      <c r="W16">
        <f t="shared" si="2"/>
        <v>1</v>
      </c>
      <c r="X16">
        <f t="shared" si="2"/>
        <v>1</v>
      </c>
      <c r="Y16">
        <f t="shared" si="2"/>
        <v>1</v>
      </c>
      <c r="Z16">
        <f t="shared" si="3"/>
        <v>1</v>
      </c>
      <c r="AA16">
        <f t="shared" si="3"/>
        <v>1</v>
      </c>
      <c r="AB16">
        <f t="shared" si="3"/>
        <v>1</v>
      </c>
      <c r="AC16">
        <f t="shared" si="3"/>
        <v>1</v>
      </c>
      <c r="AD16">
        <f t="shared" si="3"/>
        <v>1</v>
      </c>
      <c r="AE16">
        <f t="shared" si="3"/>
        <v>1</v>
      </c>
      <c r="AF16">
        <f t="shared" si="3"/>
        <v>1</v>
      </c>
      <c r="AG16">
        <f t="shared" si="3"/>
        <v>1</v>
      </c>
      <c r="AH16">
        <f t="shared" si="3"/>
        <v>1</v>
      </c>
      <c r="AI16">
        <f t="shared" si="3"/>
        <v>1</v>
      </c>
      <c r="AJ16">
        <f t="shared" si="3"/>
        <v>1</v>
      </c>
      <c r="AK16">
        <f t="shared" si="3"/>
        <v>1</v>
      </c>
    </row>
    <row r="17" spans="1:37" x14ac:dyDescent="0.2">
      <c r="A17" t="s">
        <v>65</v>
      </c>
      <c r="G17">
        <f>F16</f>
        <v>1</v>
      </c>
      <c r="H17">
        <f t="shared" si="1"/>
        <v>1</v>
      </c>
      <c r="I17">
        <f t="shared" si="1"/>
        <v>1</v>
      </c>
      <c r="J17">
        <f t="shared" si="1"/>
        <v>1</v>
      </c>
      <c r="K17">
        <f t="shared" si="1"/>
        <v>1</v>
      </c>
      <c r="L17">
        <f t="shared" si="1"/>
        <v>1</v>
      </c>
      <c r="M17">
        <f t="shared" si="1"/>
        <v>1</v>
      </c>
      <c r="N17">
        <f t="shared" si="1"/>
        <v>1</v>
      </c>
      <c r="O17">
        <f t="shared" si="1"/>
        <v>1</v>
      </c>
      <c r="P17">
        <f t="shared" si="1"/>
        <v>1</v>
      </c>
      <c r="Q17">
        <f t="shared" si="1"/>
        <v>1</v>
      </c>
      <c r="R17">
        <f t="shared" si="1"/>
        <v>1</v>
      </c>
      <c r="S17">
        <f t="shared" si="1"/>
        <v>1</v>
      </c>
      <c r="T17">
        <f t="shared" si="2"/>
        <v>1</v>
      </c>
      <c r="U17">
        <f t="shared" si="2"/>
        <v>1</v>
      </c>
      <c r="V17">
        <f t="shared" si="2"/>
        <v>1</v>
      </c>
      <c r="W17">
        <f t="shared" si="2"/>
        <v>1</v>
      </c>
      <c r="X17">
        <f t="shared" si="2"/>
        <v>1</v>
      </c>
      <c r="Y17">
        <f t="shared" si="2"/>
        <v>1</v>
      </c>
      <c r="Z17">
        <f t="shared" si="3"/>
        <v>1</v>
      </c>
      <c r="AA17">
        <f t="shared" si="3"/>
        <v>1</v>
      </c>
      <c r="AB17">
        <f t="shared" si="3"/>
        <v>1</v>
      </c>
      <c r="AC17">
        <f t="shared" si="3"/>
        <v>1</v>
      </c>
      <c r="AD17">
        <f t="shared" si="3"/>
        <v>1</v>
      </c>
      <c r="AE17">
        <f t="shared" si="3"/>
        <v>1</v>
      </c>
      <c r="AF17">
        <f t="shared" si="3"/>
        <v>1</v>
      </c>
      <c r="AG17">
        <f t="shared" si="3"/>
        <v>1</v>
      </c>
      <c r="AH17">
        <f t="shared" si="3"/>
        <v>1</v>
      </c>
      <c r="AI17">
        <f t="shared" si="3"/>
        <v>1</v>
      </c>
      <c r="AJ17">
        <f t="shared" si="3"/>
        <v>1</v>
      </c>
      <c r="AK17">
        <f t="shared" si="3"/>
        <v>1</v>
      </c>
    </row>
    <row r="18" spans="1:37" x14ac:dyDescent="0.2">
      <c r="A18" t="s">
        <v>66</v>
      </c>
      <c r="H18">
        <f>G17</f>
        <v>1</v>
      </c>
      <c r="I18">
        <f t="shared" si="1"/>
        <v>1</v>
      </c>
      <c r="J18">
        <f t="shared" si="1"/>
        <v>1</v>
      </c>
      <c r="K18">
        <f t="shared" si="1"/>
        <v>1</v>
      </c>
      <c r="L18">
        <f t="shared" si="1"/>
        <v>1</v>
      </c>
      <c r="M18">
        <f t="shared" si="1"/>
        <v>1</v>
      </c>
      <c r="N18">
        <f t="shared" si="1"/>
        <v>1</v>
      </c>
      <c r="O18">
        <f t="shared" si="1"/>
        <v>1</v>
      </c>
      <c r="P18">
        <f t="shared" si="1"/>
        <v>1</v>
      </c>
      <c r="Q18">
        <f t="shared" si="1"/>
        <v>1</v>
      </c>
      <c r="R18">
        <f t="shared" si="1"/>
        <v>1</v>
      </c>
      <c r="S18">
        <f t="shared" si="1"/>
        <v>1</v>
      </c>
      <c r="T18">
        <f t="shared" si="2"/>
        <v>1</v>
      </c>
      <c r="U18">
        <f t="shared" si="2"/>
        <v>1</v>
      </c>
      <c r="V18">
        <f t="shared" si="2"/>
        <v>1</v>
      </c>
      <c r="W18">
        <f t="shared" si="2"/>
        <v>1</v>
      </c>
      <c r="X18">
        <f t="shared" si="2"/>
        <v>1</v>
      </c>
      <c r="Y18">
        <f t="shared" si="2"/>
        <v>1</v>
      </c>
      <c r="Z18">
        <f t="shared" si="3"/>
        <v>1</v>
      </c>
      <c r="AA18">
        <f t="shared" si="3"/>
        <v>1</v>
      </c>
      <c r="AB18">
        <f t="shared" si="3"/>
        <v>1</v>
      </c>
      <c r="AC18">
        <f t="shared" si="3"/>
        <v>1</v>
      </c>
      <c r="AD18">
        <f t="shared" si="3"/>
        <v>1</v>
      </c>
      <c r="AE18">
        <f t="shared" si="3"/>
        <v>1</v>
      </c>
      <c r="AF18">
        <f t="shared" si="3"/>
        <v>1</v>
      </c>
      <c r="AG18">
        <f t="shared" si="3"/>
        <v>1</v>
      </c>
      <c r="AH18">
        <f t="shared" si="3"/>
        <v>1</v>
      </c>
      <c r="AI18">
        <f t="shared" si="3"/>
        <v>1</v>
      </c>
      <c r="AJ18">
        <f t="shared" si="3"/>
        <v>1</v>
      </c>
      <c r="AK18">
        <f t="shared" si="3"/>
        <v>1</v>
      </c>
    </row>
    <row r="19" spans="1:37" x14ac:dyDescent="0.2">
      <c r="A19" t="s">
        <v>63</v>
      </c>
      <c r="I19">
        <f>H18</f>
        <v>1</v>
      </c>
      <c r="J19">
        <f t="shared" si="1"/>
        <v>1</v>
      </c>
      <c r="K19">
        <f t="shared" si="1"/>
        <v>1</v>
      </c>
      <c r="L19">
        <f t="shared" si="1"/>
        <v>1</v>
      </c>
      <c r="M19">
        <f t="shared" si="1"/>
        <v>1</v>
      </c>
      <c r="N19">
        <f t="shared" si="1"/>
        <v>1</v>
      </c>
      <c r="O19">
        <f t="shared" si="1"/>
        <v>1</v>
      </c>
      <c r="P19">
        <f t="shared" si="1"/>
        <v>1</v>
      </c>
      <c r="Q19">
        <f t="shared" si="1"/>
        <v>1</v>
      </c>
      <c r="R19">
        <f t="shared" si="1"/>
        <v>1</v>
      </c>
      <c r="S19">
        <f t="shared" si="1"/>
        <v>1</v>
      </c>
      <c r="T19">
        <f t="shared" si="2"/>
        <v>1</v>
      </c>
      <c r="U19">
        <f t="shared" si="2"/>
        <v>1</v>
      </c>
      <c r="V19">
        <f t="shared" si="2"/>
        <v>1</v>
      </c>
      <c r="W19">
        <f t="shared" si="2"/>
        <v>1</v>
      </c>
      <c r="X19">
        <f t="shared" si="2"/>
        <v>1</v>
      </c>
      <c r="Y19">
        <f t="shared" si="2"/>
        <v>1</v>
      </c>
      <c r="Z19">
        <f t="shared" si="3"/>
        <v>1</v>
      </c>
      <c r="AA19">
        <f t="shared" si="3"/>
        <v>1</v>
      </c>
      <c r="AB19">
        <f t="shared" si="3"/>
        <v>1</v>
      </c>
      <c r="AC19">
        <f t="shared" si="3"/>
        <v>1</v>
      </c>
      <c r="AD19">
        <f t="shared" si="3"/>
        <v>1</v>
      </c>
      <c r="AE19">
        <f t="shared" si="3"/>
        <v>1</v>
      </c>
      <c r="AF19">
        <f t="shared" si="3"/>
        <v>1</v>
      </c>
      <c r="AG19">
        <f t="shared" si="3"/>
        <v>1</v>
      </c>
      <c r="AH19">
        <f t="shared" si="3"/>
        <v>1</v>
      </c>
      <c r="AI19">
        <f t="shared" si="3"/>
        <v>1</v>
      </c>
      <c r="AJ19">
        <f t="shared" si="3"/>
        <v>1</v>
      </c>
      <c r="AK19">
        <f t="shared" si="3"/>
        <v>1</v>
      </c>
    </row>
    <row r="20" spans="1:37" x14ac:dyDescent="0.2">
      <c r="A20" t="s">
        <v>63</v>
      </c>
      <c r="J20">
        <f>I19</f>
        <v>1</v>
      </c>
      <c r="K20">
        <f t="shared" si="1"/>
        <v>1</v>
      </c>
      <c r="L20">
        <f t="shared" si="1"/>
        <v>1</v>
      </c>
      <c r="M20">
        <f t="shared" si="1"/>
        <v>1</v>
      </c>
      <c r="N20">
        <f t="shared" si="1"/>
        <v>1</v>
      </c>
      <c r="O20">
        <f t="shared" si="1"/>
        <v>1</v>
      </c>
      <c r="P20">
        <f t="shared" si="1"/>
        <v>1</v>
      </c>
      <c r="Q20">
        <f t="shared" si="1"/>
        <v>1</v>
      </c>
      <c r="R20">
        <f t="shared" si="1"/>
        <v>1</v>
      </c>
      <c r="S20">
        <f t="shared" si="1"/>
        <v>1</v>
      </c>
      <c r="T20">
        <f t="shared" si="2"/>
        <v>1</v>
      </c>
      <c r="U20">
        <f t="shared" si="2"/>
        <v>1</v>
      </c>
      <c r="V20">
        <f t="shared" si="2"/>
        <v>1</v>
      </c>
      <c r="W20">
        <f t="shared" si="2"/>
        <v>1</v>
      </c>
      <c r="X20">
        <f t="shared" si="2"/>
        <v>1</v>
      </c>
      <c r="Y20">
        <f t="shared" si="2"/>
        <v>1</v>
      </c>
      <c r="Z20">
        <f t="shared" si="3"/>
        <v>1</v>
      </c>
      <c r="AA20">
        <f t="shared" si="3"/>
        <v>1</v>
      </c>
      <c r="AB20">
        <f t="shared" si="3"/>
        <v>1</v>
      </c>
      <c r="AC20">
        <f t="shared" si="3"/>
        <v>1</v>
      </c>
      <c r="AD20">
        <f t="shared" si="3"/>
        <v>1</v>
      </c>
      <c r="AE20">
        <f t="shared" si="3"/>
        <v>1</v>
      </c>
      <c r="AF20">
        <f t="shared" si="3"/>
        <v>1</v>
      </c>
      <c r="AG20">
        <f t="shared" si="3"/>
        <v>1</v>
      </c>
      <c r="AH20">
        <f t="shared" si="3"/>
        <v>1</v>
      </c>
      <c r="AI20">
        <f t="shared" si="3"/>
        <v>1</v>
      </c>
      <c r="AJ20">
        <f t="shared" si="3"/>
        <v>1</v>
      </c>
      <c r="AK20">
        <f t="shared" si="3"/>
        <v>1</v>
      </c>
    </row>
    <row r="21" spans="1:37" x14ac:dyDescent="0.2">
      <c r="A21" t="s">
        <v>67</v>
      </c>
      <c r="K21">
        <f>J20</f>
        <v>1</v>
      </c>
      <c r="L21">
        <f>K21+K20</f>
        <v>2</v>
      </c>
      <c r="M21">
        <f t="shared" ref="M21:AK21" si="4">L21+L20</f>
        <v>3</v>
      </c>
      <c r="N21">
        <f t="shared" si="4"/>
        <v>4</v>
      </c>
      <c r="O21">
        <f t="shared" si="4"/>
        <v>5</v>
      </c>
      <c r="P21">
        <f t="shared" si="4"/>
        <v>6</v>
      </c>
      <c r="Q21">
        <f t="shared" si="4"/>
        <v>7</v>
      </c>
      <c r="R21">
        <f t="shared" si="4"/>
        <v>8</v>
      </c>
      <c r="S21">
        <f t="shared" si="4"/>
        <v>9</v>
      </c>
      <c r="T21">
        <f t="shared" si="4"/>
        <v>10</v>
      </c>
      <c r="U21">
        <f t="shared" si="4"/>
        <v>11</v>
      </c>
      <c r="V21">
        <f t="shared" si="4"/>
        <v>12</v>
      </c>
      <c r="W21">
        <f t="shared" si="4"/>
        <v>13</v>
      </c>
      <c r="X21">
        <f t="shared" si="4"/>
        <v>14</v>
      </c>
      <c r="Y21">
        <f t="shared" si="4"/>
        <v>15</v>
      </c>
      <c r="Z21">
        <f t="shared" si="4"/>
        <v>16</v>
      </c>
      <c r="AA21">
        <f t="shared" si="4"/>
        <v>17</v>
      </c>
      <c r="AB21">
        <f t="shared" si="4"/>
        <v>18</v>
      </c>
      <c r="AC21">
        <f t="shared" si="4"/>
        <v>19</v>
      </c>
      <c r="AD21">
        <f t="shared" si="4"/>
        <v>20</v>
      </c>
      <c r="AE21">
        <f t="shared" si="4"/>
        <v>21</v>
      </c>
      <c r="AF21">
        <f t="shared" si="4"/>
        <v>22</v>
      </c>
      <c r="AG21">
        <f t="shared" si="4"/>
        <v>23</v>
      </c>
      <c r="AH21">
        <f t="shared" si="4"/>
        <v>24</v>
      </c>
      <c r="AI21">
        <f t="shared" si="4"/>
        <v>25</v>
      </c>
      <c r="AJ21">
        <f t="shared" si="4"/>
        <v>26</v>
      </c>
      <c r="AK21">
        <f t="shared" si="4"/>
        <v>27</v>
      </c>
    </row>
    <row r="22" spans="1:37" ht="16" thickBot="1" x14ac:dyDescent="0.25">
      <c r="A22" s="8" t="s">
        <v>57</v>
      </c>
      <c r="B22" s="8">
        <f>SUM(B12:B21)</f>
        <v>1</v>
      </c>
      <c r="C22" s="8">
        <f t="shared" ref="C22:AK22" si="5">SUM(C12:C21)</f>
        <v>2</v>
      </c>
      <c r="D22" s="8">
        <f t="shared" si="5"/>
        <v>3</v>
      </c>
      <c r="E22" s="8">
        <f t="shared" si="5"/>
        <v>4</v>
      </c>
      <c r="F22" s="8">
        <f t="shared" si="5"/>
        <v>5</v>
      </c>
      <c r="G22" s="8">
        <f t="shared" si="5"/>
        <v>6</v>
      </c>
      <c r="H22" s="8">
        <f t="shared" si="5"/>
        <v>7</v>
      </c>
      <c r="I22" s="8">
        <f t="shared" si="5"/>
        <v>8</v>
      </c>
      <c r="J22" s="8">
        <f t="shared" si="5"/>
        <v>9</v>
      </c>
      <c r="K22" s="8">
        <f t="shared" si="5"/>
        <v>10</v>
      </c>
      <c r="L22" s="8">
        <f t="shared" si="5"/>
        <v>11</v>
      </c>
      <c r="M22" s="8">
        <f t="shared" si="5"/>
        <v>12</v>
      </c>
      <c r="N22" s="8">
        <f t="shared" si="5"/>
        <v>13</v>
      </c>
      <c r="O22" s="8">
        <f t="shared" si="5"/>
        <v>14</v>
      </c>
      <c r="P22" s="8">
        <f t="shared" si="5"/>
        <v>15</v>
      </c>
      <c r="Q22" s="8">
        <f t="shared" si="5"/>
        <v>16</v>
      </c>
      <c r="R22" s="8">
        <f t="shared" si="5"/>
        <v>17</v>
      </c>
      <c r="S22" s="8">
        <f t="shared" si="5"/>
        <v>18</v>
      </c>
      <c r="T22" s="8">
        <f t="shared" si="5"/>
        <v>19</v>
      </c>
      <c r="U22" s="8">
        <f t="shared" si="5"/>
        <v>20</v>
      </c>
      <c r="V22" s="8">
        <f t="shared" si="5"/>
        <v>21</v>
      </c>
      <c r="W22" s="8">
        <f t="shared" si="5"/>
        <v>22</v>
      </c>
      <c r="X22" s="8">
        <f t="shared" si="5"/>
        <v>23</v>
      </c>
      <c r="Y22" s="8">
        <f t="shared" si="5"/>
        <v>24</v>
      </c>
      <c r="Z22" s="8">
        <f t="shared" si="5"/>
        <v>25</v>
      </c>
      <c r="AA22" s="8">
        <f t="shared" si="5"/>
        <v>26</v>
      </c>
      <c r="AB22" s="8">
        <f t="shared" si="5"/>
        <v>27</v>
      </c>
      <c r="AC22" s="8">
        <f t="shared" si="5"/>
        <v>28</v>
      </c>
      <c r="AD22" s="8">
        <f t="shared" si="5"/>
        <v>29</v>
      </c>
      <c r="AE22" s="8">
        <f t="shared" si="5"/>
        <v>30</v>
      </c>
      <c r="AF22" s="8">
        <f t="shared" si="5"/>
        <v>31</v>
      </c>
      <c r="AG22" s="8">
        <f t="shared" si="5"/>
        <v>32</v>
      </c>
      <c r="AH22" s="8">
        <f t="shared" si="5"/>
        <v>33</v>
      </c>
      <c r="AI22" s="8">
        <f t="shared" si="5"/>
        <v>34</v>
      </c>
      <c r="AJ22" s="8">
        <f t="shared" si="5"/>
        <v>35</v>
      </c>
      <c r="AK22" s="8">
        <f t="shared" si="5"/>
        <v>36</v>
      </c>
    </row>
    <row r="23" spans="1:37" ht="16" thickTop="1" x14ac:dyDescent="0.2">
      <c r="A23" t="s">
        <v>70</v>
      </c>
      <c r="B23" s="22">
        <f>B27*(1+'Sales Ramp'!$B$11)/'Sales Ramp'!$B$23*'Sales Ramp'!$B$25</f>
        <v>6.7881944444444446</v>
      </c>
      <c r="C23" s="22">
        <f>C27*(1+'Sales Ramp'!$B$11)/'Sales Ramp'!$B$23*'Sales Ramp'!$B$25</f>
        <v>29.189236111111114</v>
      </c>
      <c r="D23" s="22">
        <f>D27*(1+'Sales Ramp'!$B$11)/'Sales Ramp'!$B$23*'Sales Ramp'!$B$25</f>
        <v>73.991319444444457</v>
      </c>
      <c r="E23" s="22">
        <f>E27*(1+'Sales Ramp'!$B$11)/'Sales Ramp'!$B$23*'Sales Ramp'!$B$25</f>
        <v>141.87326388888889</v>
      </c>
      <c r="F23" s="22">
        <f>F27*(1+'Sales Ramp'!$B$11)/'Sales Ramp'!$B$23*'Sales Ramp'!$B$25</f>
        <v>209.75520833333331</v>
      </c>
      <c r="G23" s="22">
        <f>G27*(1+'Sales Ramp'!$B$11)/'Sales Ramp'!$B$23*'Sales Ramp'!$B$25</f>
        <v>277.63715277777777</v>
      </c>
      <c r="H23" s="22">
        <f>H27*(1+'Sales Ramp'!$B$11)/'Sales Ramp'!$B$23*'Sales Ramp'!$B$25</f>
        <v>345.51909722222211</v>
      </c>
      <c r="I23" s="22">
        <f>I27*(1+'Sales Ramp'!$B$11)/'Sales Ramp'!$B$23*'Sales Ramp'!$B$25</f>
        <v>413.40104166666657</v>
      </c>
      <c r="J23" s="22">
        <f>J27*(1+'Sales Ramp'!$B$11)/'Sales Ramp'!$B$23*'Sales Ramp'!$B$25</f>
        <v>481.28298611111109</v>
      </c>
      <c r="K23" s="22">
        <f>K27*(1+'Sales Ramp'!$B$11)/'Sales Ramp'!$B$23*'Sales Ramp'!$B$25</f>
        <v>549.16493055555554</v>
      </c>
      <c r="L23" s="22">
        <f>L27*(1+'Sales Ramp'!$B$11)/'Sales Ramp'!$B$23*'Sales Ramp'!$B$25</f>
        <v>617.04687499999977</v>
      </c>
      <c r="M23" s="22">
        <f>M27*(1+'Sales Ramp'!$B$11)/'Sales Ramp'!$B$23*'Sales Ramp'!$B$25</f>
        <v>684.92881944444434</v>
      </c>
      <c r="N23" s="22">
        <f>N27*(1+'Sales Ramp'!$B$11)/'Sales Ramp'!$B$23*'Sales Ramp'!$B$25</f>
        <v>752.81076388888869</v>
      </c>
      <c r="O23" s="22">
        <f>O27*(1+'Sales Ramp'!$B$11)/'Sales Ramp'!$B$23*'Sales Ramp'!$B$25</f>
        <v>820.69270833333326</v>
      </c>
      <c r="P23" s="22">
        <f>P27*(1+'Sales Ramp'!$B$11)/'Sales Ramp'!$B$23*'Sales Ramp'!$B$25</f>
        <v>888.57465277777783</v>
      </c>
      <c r="Q23" s="22">
        <f>Q27*(1+'Sales Ramp'!$B$11)/'Sales Ramp'!$B$23*'Sales Ramp'!$B$25</f>
        <v>956.45659722222206</v>
      </c>
      <c r="R23" s="22">
        <f>R27*(1+'Sales Ramp'!$B$11)/'Sales Ramp'!$B$23*'Sales Ramp'!$B$25</f>
        <v>1024.3385416666665</v>
      </c>
      <c r="S23" s="22">
        <f>S27*(1+'Sales Ramp'!$B$11)/'Sales Ramp'!$B$23*'Sales Ramp'!$B$25</f>
        <v>1092.2204861111111</v>
      </c>
      <c r="T23" s="22">
        <f>T27*(1+'Sales Ramp'!$B$11)/'Sales Ramp'!$B$23*'Sales Ramp'!$B$25</f>
        <v>1160.1024305555552</v>
      </c>
      <c r="U23" s="22">
        <f>U27*(1+'Sales Ramp'!$B$11)/'Sales Ramp'!$B$23*'Sales Ramp'!$B$25</f>
        <v>1227.984375</v>
      </c>
      <c r="V23" s="22">
        <f>V27*(1+'Sales Ramp'!$B$11)/'Sales Ramp'!$B$23*'Sales Ramp'!$B$25</f>
        <v>1295.8663194444441</v>
      </c>
      <c r="W23" s="22">
        <f>W27*(1+'Sales Ramp'!$B$11)/'Sales Ramp'!$B$23*'Sales Ramp'!$B$25</f>
        <v>1363.7482638888887</v>
      </c>
      <c r="X23" s="22">
        <f>X27*(1+'Sales Ramp'!$B$11)/'Sales Ramp'!$B$23*'Sales Ramp'!$B$25</f>
        <v>1431.6302083333333</v>
      </c>
      <c r="Y23" s="22">
        <f>Y27*(1+'Sales Ramp'!$B$11)/'Sales Ramp'!$B$23*'Sales Ramp'!$B$25</f>
        <v>1499.5121527777774</v>
      </c>
      <c r="Z23" s="22">
        <f>Z27*(1+'Sales Ramp'!$B$11)/'Sales Ramp'!$B$23*'Sales Ramp'!$B$25</f>
        <v>1567.3940972222217</v>
      </c>
      <c r="AA23" s="22">
        <f>AA27*(1+'Sales Ramp'!$B$11)/'Sales Ramp'!$B$23*'Sales Ramp'!$B$25</f>
        <v>1635.2760416666663</v>
      </c>
      <c r="AB23" s="22">
        <f>AB27*(1+'Sales Ramp'!$B$11)/'Sales Ramp'!$B$23*'Sales Ramp'!$B$25</f>
        <v>1703.1579861111109</v>
      </c>
      <c r="AC23" s="22">
        <f>AC27*(1+'Sales Ramp'!$B$11)/'Sales Ramp'!$B$23*'Sales Ramp'!$B$25</f>
        <v>1771.0399305555554</v>
      </c>
      <c r="AD23" s="22">
        <f>AD27*(1+'Sales Ramp'!$B$11)/'Sales Ramp'!$B$23*'Sales Ramp'!$B$25</f>
        <v>1838.9218749999995</v>
      </c>
      <c r="AE23" s="22">
        <f>AE27*(1+'Sales Ramp'!$B$11)/'Sales Ramp'!$B$23*'Sales Ramp'!$B$25</f>
        <v>1906.8038194444441</v>
      </c>
      <c r="AF23" s="22">
        <f>AF27*(1+'Sales Ramp'!$B$11)/'Sales Ramp'!$B$23*'Sales Ramp'!$B$25</f>
        <v>1974.6857638888887</v>
      </c>
      <c r="AG23" s="22">
        <f>AG27*(1+'Sales Ramp'!$B$11)/'Sales Ramp'!$B$23*'Sales Ramp'!$B$25</f>
        <v>2042.5677083333333</v>
      </c>
      <c r="AH23" s="22">
        <f>AH27*(1+'Sales Ramp'!$B$11)/'Sales Ramp'!$B$23*'Sales Ramp'!$B$25</f>
        <v>2110.4496527777774</v>
      </c>
      <c r="AI23" s="22">
        <f>AI27*(1+'Sales Ramp'!$B$11)/'Sales Ramp'!$B$23*'Sales Ramp'!$B$25</f>
        <v>2178.3315972222222</v>
      </c>
      <c r="AJ23" s="22">
        <f>AJ27*(1+'Sales Ramp'!$B$11)/'Sales Ramp'!$B$23*'Sales Ramp'!$B$25</f>
        <v>2246.2135416666665</v>
      </c>
      <c r="AK23" s="22">
        <f>AK27*(1+'Sales Ramp'!$B$11)/'Sales Ramp'!$B$23*'Sales Ramp'!$B$25</f>
        <v>2314.0954861111104</v>
      </c>
    </row>
    <row r="26" spans="1:37" ht="18" thickBot="1" x14ac:dyDescent="0.25">
      <c r="A26" s="10" t="s">
        <v>25</v>
      </c>
      <c r="B26" s="2" t="s">
        <v>0</v>
      </c>
      <c r="C26" s="2" t="s">
        <v>1</v>
      </c>
      <c r="D26" s="2" t="s">
        <v>2</v>
      </c>
      <c r="E26" s="2" t="s">
        <v>3</v>
      </c>
      <c r="F26" s="2" t="s">
        <v>4</v>
      </c>
      <c r="G26" s="2" t="s">
        <v>5</v>
      </c>
      <c r="H26" s="2" t="s">
        <v>6</v>
      </c>
      <c r="I26" s="2" t="s">
        <v>7</v>
      </c>
      <c r="J26" s="2" t="s">
        <v>8</v>
      </c>
      <c r="K26" s="2" t="s">
        <v>9</v>
      </c>
      <c r="L26" s="2" t="s">
        <v>10</v>
      </c>
      <c r="M26" s="2" t="s">
        <v>11</v>
      </c>
      <c r="N26" s="2" t="s">
        <v>42</v>
      </c>
      <c r="O26" s="2" t="s">
        <v>43</v>
      </c>
      <c r="P26" s="2" t="s">
        <v>44</v>
      </c>
      <c r="Q26" s="2" t="s">
        <v>45</v>
      </c>
      <c r="R26" s="2" t="s">
        <v>46</v>
      </c>
      <c r="S26" s="2" t="s">
        <v>47</v>
      </c>
      <c r="T26" s="2" t="s">
        <v>48</v>
      </c>
      <c r="U26" s="2" t="s">
        <v>49</v>
      </c>
      <c r="V26" s="2" t="s">
        <v>50</v>
      </c>
      <c r="W26" s="2" t="s">
        <v>51</v>
      </c>
      <c r="X26" s="2" t="s">
        <v>52</v>
      </c>
      <c r="Y26" s="2" t="s">
        <v>53</v>
      </c>
      <c r="Z26" s="2" t="s">
        <v>73</v>
      </c>
      <c r="AA26" s="2" t="s">
        <v>74</v>
      </c>
      <c r="AB26" s="2" t="s">
        <v>75</v>
      </c>
      <c r="AC26" s="2" t="s">
        <v>76</v>
      </c>
      <c r="AD26" s="2" t="s">
        <v>77</v>
      </c>
      <c r="AE26" s="2" t="s">
        <v>78</v>
      </c>
      <c r="AF26" s="2" t="s">
        <v>79</v>
      </c>
      <c r="AG26" s="2" t="s">
        <v>80</v>
      </c>
      <c r="AH26" s="2" t="s">
        <v>81</v>
      </c>
      <c r="AI26" s="2" t="s">
        <v>82</v>
      </c>
      <c r="AJ26" s="2" t="s">
        <v>83</v>
      </c>
      <c r="AK26" s="2" t="s">
        <v>84</v>
      </c>
    </row>
    <row r="27" spans="1:37" ht="16" thickTop="1" x14ac:dyDescent="0.2">
      <c r="A27" t="s">
        <v>30</v>
      </c>
      <c r="B27" s="7">
        <f>B$12*'Sales Ramp'!$B39+B$13*'Sales Ramp'!$C39+B$14*'Sales Ramp'!$D39+B$15*'Sales Ramp'!$E39+B$16*'Sales Ramp'!$F39+B$17*'Sales Ramp'!$G39+B$18*'Sales Ramp'!$H39+B$19*'Sales Ramp'!$I39+B$20*'Sales Ramp'!$J39+B$21*'Sales Ramp'!$K39</f>
        <v>3541.666666666667</v>
      </c>
      <c r="C27" s="7">
        <f>C$12*'Sales Ramp'!$B39+C$13*'Sales Ramp'!$C39+C$14*'Sales Ramp'!$D39+C$15*'Sales Ramp'!$E39+C$16*'Sales Ramp'!$F39+C$17*'Sales Ramp'!$G39+C$18*'Sales Ramp'!$H39+C$19*'Sales Ramp'!$I39+C$20*'Sales Ramp'!$J39+C$21*'Sales Ramp'!$K39</f>
        <v>15229.166666666668</v>
      </c>
      <c r="D27" s="7">
        <f>D$12*'Sales Ramp'!$B39+D$13*'Sales Ramp'!$C39+D$14*'Sales Ramp'!$D39+D$15*'Sales Ramp'!$E39+D$16*'Sales Ramp'!$F39+D$17*'Sales Ramp'!$G39+D$18*'Sales Ramp'!$H39+D$19*'Sales Ramp'!$I39+D$20*'Sales Ramp'!$J39+D$21*'Sales Ramp'!$K39</f>
        <v>38604.166666666672</v>
      </c>
      <c r="E27" s="7">
        <f>E$12*'Sales Ramp'!$B39+E$13*'Sales Ramp'!$C39+E$14*'Sales Ramp'!$D39+E$15*'Sales Ramp'!$E39+E$16*'Sales Ramp'!$F39+E$17*'Sales Ramp'!$G39+E$18*'Sales Ramp'!$H39+E$19*'Sales Ramp'!$I39+E$20*'Sales Ramp'!$J39+E$21*'Sales Ramp'!$K39</f>
        <v>74020.833333333343</v>
      </c>
      <c r="F27" s="7">
        <f>F$12*'Sales Ramp'!$B39+F$13*'Sales Ramp'!$C39+F$14*'Sales Ramp'!$D39+F$15*'Sales Ramp'!$E39+F$16*'Sales Ramp'!$F39+F$17*'Sales Ramp'!$G39+F$18*'Sales Ramp'!$H39+F$19*'Sales Ramp'!$I39+F$20*'Sales Ramp'!$J39+F$21*'Sales Ramp'!$K39</f>
        <v>109437.5</v>
      </c>
      <c r="G27" s="7">
        <f>G$12*'Sales Ramp'!$B39+G$13*'Sales Ramp'!$C39+G$14*'Sales Ramp'!$D39+G$15*'Sales Ramp'!$E39+G$16*'Sales Ramp'!$F39+G$17*'Sales Ramp'!$G39+G$18*'Sales Ramp'!$H39+G$19*'Sales Ramp'!$I39+G$20*'Sales Ramp'!$J39+G$21*'Sales Ramp'!$K39</f>
        <v>144854.16666666666</v>
      </c>
      <c r="H27" s="7">
        <f>H$12*'Sales Ramp'!$B39+H$13*'Sales Ramp'!$C39+H$14*'Sales Ramp'!$D39+H$15*'Sales Ramp'!$E39+H$16*'Sales Ramp'!$F39+H$17*'Sales Ramp'!$G39+H$18*'Sales Ramp'!$H39+H$19*'Sales Ramp'!$I39+H$20*'Sales Ramp'!$J39+H$21*'Sales Ramp'!$K39</f>
        <v>180270.83333333331</v>
      </c>
      <c r="I27" s="7">
        <f>I$12*'Sales Ramp'!$B39+I$13*'Sales Ramp'!$C39+I$14*'Sales Ramp'!$D39+I$15*'Sales Ramp'!$E39+I$16*'Sales Ramp'!$F39+I$17*'Sales Ramp'!$G39+I$18*'Sales Ramp'!$H39+I$19*'Sales Ramp'!$I39+I$20*'Sales Ramp'!$J39+I$21*'Sales Ramp'!$K39</f>
        <v>215687.49999999997</v>
      </c>
      <c r="J27" s="7">
        <f>J$12*'Sales Ramp'!$B39+J$13*'Sales Ramp'!$C39+J$14*'Sales Ramp'!$D39+J$15*'Sales Ramp'!$E39+J$16*'Sales Ramp'!$F39+J$17*'Sales Ramp'!$G39+J$18*'Sales Ramp'!$H39+J$19*'Sales Ramp'!$I39+J$20*'Sales Ramp'!$J39+J$21*'Sales Ramp'!$K39</f>
        <v>251104.16666666663</v>
      </c>
      <c r="K27" s="7">
        <f>K$12*'Sales Ramp'!$B39+K$13*'Sales Ramp'!$C39+K$14*'Sales Ramp'!$D39+K$15*'Sales Ramp'!$E39+K$16*'Sales Ramp'!$F39+K$17*'Sales Ramp'!$G39+K$18*'Sales Ramp'!$H39+K$19*'Sales Ramp'!$I39+K$20*'Sales Ramp'!$J39+K$21*'Sales Ramp'!$K39</f>
        <v>286520.83333333331</v>
      </c>
      <c r="L27" s="7">
        <f>L$12*'Sales Ramp'!$B39+L$13*'Sales Ramp'!$C39+L$14*'Sales Ramp'!$D39+L$15*'Sales Ramp'!$E39+L$16*'Sales Ramp'!$F39+L$17*'Sales Ramp'!$G39+L$18*'Sales Ramp'!$H39+L$19*'Sales Ramp'!$I39+L$20*'Sales Ramp'!$J39+L$21*'Sales Ramp'!$K39</f>
        <v>321937.49999999994</v>
      </c>
      <c r="M27" s="7">
        <f>M$12*'Sales Ramp'!$B39+M$13*'Sales Ramp'!$C39+M$14*'Sales Ramp'!$D39+M$15*'Sales Ramp'!$E39+M$16*'Sales Ramp'!$F39+M$17*'Sales Ramp'!$G39+M$18*'Sales Ramp'!$H39+M$19*'Sales Ramp'!$I39+M$20*'Sales Ramp'!$J39+M$21*'Sales Ramp'!$K39</f>
        <v>357354.16666666663</v>
      </c>
      <c r="N27" s="7">
        <f>N$12*'Sales Ramp'!$B39+N$13*'Sales Ramp'!$C39+N$14*'Sales Ramp'!$D39+N$15*'Sales Ramp'!$E39+N$16*'Sales Ramp'!$F39+N$17*'Sales Ramp'!$G39+N$18*'Sales Ramp'!$H39+N$19*'Sales Ramp'!$I39+N$20*'Sales Ramp'!$J39+N$21*'Sales Ramp'!$K39</f>
        <v>392770.83333333326</v>
      </c>
      <c r="O27" s="7">
        <f>O$12*'Sales Ramp'!$B39+O$13*'Sales Ramp'!$C39+O$14*'Sales Ramp'!$D39+O$15*'Sales Ramp'!$E39+O$16*'Sales Ramp'!$F39+O$17*'Sales Ramp'!$G39+O$18*'Sales Ramp'!$H39+O$19*'Sales Ramp'!$I39+O$20*'Sales Ramp'!$J39+O$21*'Sales Ramp'!$K39</f>
        <v>428187.49999999994</v>
      </c>
      <c r="P27" s="7">
        <f>P$12*'Sales Ramp'!$B39+P$13*'Sales Ramp'!$C39+P$14*'Sales Ramp'!$D39+P$15*'Sales Ramp'!$E39+P$16*'Sales Ramp'!$F39+P$17*'Sales Ramp'!$G39+P$18*'Sales Ramp'!$H39+P$19*'Sales Ramp'!$I39+P$20*'Sales Ramp'!$J39+P$21*'Sales Ramp'!$K39</f>
        <v>463604.16666666663</v>
      </c>
      <c r="Q27" s="7">
        <f>Q$12*'Sales Ramp'!$B39+Q$13*'Sales Ramp'!$C39+Q$14*'Sales Ramp'!$D39+Q$15*'Sales Ramp'!$E39+Q$16*'Sales Ramp'!$F39+Q$17*'Sales Ramp'!$G39+Q$18*'Sales Ramp'!$H39+Q$19*'Sales Ramp'!$I39+Q$20*'Sales Ramp'!$J39+Q$21*'Sales Ramp'!$K39</f>
        <v>499020.83333333326</v>
      </c>
      <c r="R27" s="7">
        <f>R$12*'Sales Ramp'!$B39+R$13*'Sales Ramp'!$C39+R$14*'Sales Ramp'!$D39+R$15*'Sales Ramp'!$E39+R$16*'Sales Ramp'!$F39+R$17*'Sales Ramp'!$G39+R$18*'Sales Ramp'!$H39+R$19*'Sales Ramp'!$I39+R$20*'Sales Ramp'!$J39+R$21*'Sales Ramp'!$K39</f>
        <v>534437.5</v>
      </c>
      <c r="S27" s="7">
        <f>S$12*'Sales Ramp'!$B39+S$13*'Sales Ramp'!$C39+S$14*'Sales Ramp'!$D39+S$15*'Sales Ramp'!$E39+S$16*'Sales Ramp'!$F39+S$17*'Sales Ramp'!$G39+S$18*'Sales Ramp'!$H39+S$19*'Sales Ramp'!$I39+S$20*'Sales Ramp'!$J39+S$21*'Sales Ramp'!$K39</f>
        <v>569854.16666666663</v>
      </c>
      <c r="T27" s="7">
        <f>T$12*'Sales Ramp'!$B39+T$13*'Sales Ramp'!$C39+T$14*'Sales Ramp'!$D39+T$15*'Sales Ramp'!$E39+T$16*'Sales Ramp'!$F39+T$17*'Sales Ramp'!$G39+T$18*'Sales Ramp'!$H39+T$19*'Sales Ramp'!$I39+T$20*'Sales Ramp'!$J39+T$21*'Sales Ramp'!$K39</f>
        <v>605270.83333333326</v>
      </c>
      <c r="U27" s="7">
        <f>U$12*'Sales Ramp'!$B39+U$13*'Sales Ramp'!$C39+U$14*'Sales Ramp'!$D39+U$15*'Sales Ramp'!$E39+U$16*'Sales Ramp'!$F39+U$17*'Sales Ramp'!$G39+U$18*'Sales Ramp'!$H39+U$19*'Sales Ramp'!$I39+U$20*'Sales Ramp'!$J39+U$21*'Sales Ramp'!$K39</f>
        <v>640687.5</v>
      </c>
      <c r="V27" s="7">
        <f>V$12*'Sales Ramp'!$B39+V$13*'Sales Ramp'!$C39+V$14*'Sales Ramp'!$D39+V$15*'Sales Ramp'!$E39+V$16*'Sales Ramp'!$F39+V$17*'Sales Ramp'!$G39+V$18*'Sales Ramp'!$H39+V$19*'Sales Ramp'!$I39+V$20*'Sales Ramp'!$J39+V$21*'Sales Ramp'!$K39</f>
        <v>676104.16666666663</v>
      </c>
      <c r="W27" s="7">
        <f>W$12*'Sales Ramp'!$B39+W$13*'Sales Ramp'!$C39+W$14*'Sales Ramp'!$D39+W$15*'Sales Ramp'!$E39+W$16*'Sales Ramp'!$F39+W$17*'Sales Ramp'!$G39+W$18*'Sales Ramp'!$H39+W$19*'Sales Ramp'!$I39+W$20*'Sales Ramp'!$J39+W$21*'Sales Ramp'!$K39</f>
        <v>711520.83333333326</v>
      </c>
      <c r="X27" s="7">
        <f>X$12*'Sales Ramp'!$B39+X$13*'Sales Ramp'!$C39+X$14*'Sales Ramp'!$D39+X$15*'Sales Ramp'!$E39+X$16*'Sales Ramp'!$F39+X$17*'Sales Ramp'!$G39+X$18*'Sales Ramp'!$H39+X$19*'Sales Ramp'!$I39+X$20*'Sales Ramp'!$J39+X$21*'Sales Ramp'!$K39</f>
        <v>746937.5</v>
      </c>
      <c r="Y27" s="7">
        <f>Y$12*'Sales Ramp'!$B39+Y$13*'Sales Ramp'!$C39+Y$14*'Sales Ramp'!$D39+Y$15*'Sales Ramp'!$E39+Y$16*'Sales Ramp'!$F39+Y$17*'Sales Ramp'!$G39+Y$18*'Sales Ramp'!$H39+Y$19*'Sales Ramp'!$I39+Y$20*'Sales Ramp'!$J39+Y$21*'Sales Ramp'!$K39</f>
        <v>782354.16666666663</v>
      </c>
      <c r="Z27" s="7">
        <f>Z$12*'Sales Ramp'!$B39+Z$13*'Sales Ramp'!$C39+Z$14*'Sales Ramp'!$D39+Z$15*'Sales Ramp'!$E39+Z$16*'Sales Ramp'!$F39+Z$17*'Sales Ramp'!$G39+Z$18*'Sales Ramp'!$H39+Z$19*'Sales Ramp'!$I39+Z$20*'Sales Ramp'!$J39+Z$21*'Sales Ramp'!$K39</f>
        <v>817770.83333333326</v>
      </c>
      <c r="AA27" s="7">
        <f>AA$12*'Sales Ramp'!$B39+AA$13*'Sales Ramp'!$C39+AA$14*'Sales Ramp'!$D39+AA$15*'Sales Ramp'!$E39+AA$16*'Sales Ramp'!$F39+AA$17*'Sales Ramp'!$G39+AA$18*'Sales Ramp'!$H39+AA$19*'Sales Ramp'!$I39+AA$20*'Sales Ramp'!$J39+AA$21*'Sales Ramp'!$K39</f>
        <v>853187.49999999988</v>
      </c>
      <c r="AB27" s="7">
        <f>AB$12*'Sales Ramp'!$B39+AB$13*'Sales Ramp'!$C39+AB$14*'Sales Ramp'!$D39+AB$15*'Sales Ramp'!$E39+AB$16*'Sales Ramp'!$F39+AB$17*'Sales Ramp'!$G39+AB$18*'Sales Ramp'!$H39+AB$19*'Sales Ramp'!$I39+AB$20*'Sales Ramp'!$J39+AB$21*'Sales Ramp'!$K39</f>
        <v>888604.16666666663</v>
      </c>
      <c r="AC27" s="7">
        <f>AC$12*'Sales Ramp'!$B39+AC$13*'Sales Ramp'!$C39+AC$14*'Sales Ramp'!$D39+AC$15*'Sales Ramp'!$E39+AC$16*'Sales Ramp'!$F39+AC$17*'Sales Ramp'!$G39+AC$18*'Sales Ramp'!$H39+AC$19*'Sales Ramp'!$I39+AC$20*'Sales Ramp'!$J39+AC$21*'Sales Ramp'!$K39</f>
        <v>924020.83333333326</v>
      </c>
      <c r="AD27" s="7">
        <f>AD$12*'Sales Ramp'!$B39+AD$13*'Sales Ramp'!$C39+AD$14*'Sales Ramp'!$D39+AD$15*'Sales Ramp'!$E39+AD$16*'Sales Ramp'!$F39+AD$17*'Sales Ramp'!$G39+AD$18*'Sales Ramp'!$H39+AD$19*'Sales Ramp'!$I39+AD$20*'Sales Ramp'!$J39+AD$21*'Sales Ramp'!$K39</f>
        <v>959437.49999999988</v>
      </c>
      <c r="AE27" s="7">
        <f>AE$12*'Sales Ramp'!$B39+AE$13*'Sales Ramp'!$C39+AE$14*'Sales Ramp'!$D39+AE$15*'Sales Ramp'!$E39+AE$16*'Sales Ramp'!$F39+AE$17*'Sales Ramp'!$G39+AE$18*'Sales Ramp'!$H39+AE$19*'Sales Ramp'!$I39+AE$20*'Sales Ramp'!$J39+AE$21*'Sales Ramp'!$K39</f>
        <v>994854.16666666663</v>
      </c>
      <c r="AF27" s="7">
        <f>AF$12*'Sales Ramp'!$B39+AF$13*'Sales Ramp'!$C39+AF$14*'Sales Ramp'!$D39+AF$15*'Sales Ramp'!$E39+AF$16*'Sales Ramp'!$F39+AF$17*'Sales Ramp'!$G39+AF$18*'Sales Ramp'!$H39+AF$19*'Sales Ramp'!$I39+AF$20*'Sales Ramp'!$J39+AF$21*'Sales Ramp'!$K39</f>
        <v>1030270.8333333333</v>
      </c>
      <c r="AG27" s="7">
        <f>AG$12*'Sales Ramp'!$B39+AG$13*'Sales Ramp'!$C39+AG$14*'Sales Ramp'!$D39+AG$15*'Sales Ramp'!$E39+AG$16*'Sales Ramp'!$F39+AG$17*'Sales Ramp'!$G39+AG$18*'Sales Ramp'!$H39+AG$19*'Sales Ramp'!$I39+AG$20*'Sales Ramp'!$J39+AG$21*'Sales Ramp'!$K39</f>
        <v>1065687.5</v>
      </c>
      <c r="AH27" s="7">
        <f>AH$12*'Sales Ramp'!$B39+AH$13*'Sales Ramp'!$C39+AH$14*'Sales Ramp'!$D39+AH$15*'Sales Ramp'!$E39+AH$16*'Sales Ramp'!$F39+AH$17*'Sales Ramp'!$G39+AH$18*'Sales Ramp'!$H39+AH$19*'Sales Ramp'!$I39+AH$20*'Sales Ramp'!$J39+AH$21*'Sales Ramp'!$K39</f>
        <v>1101104.1666666665</v>
      </c>
      <c r="AI27" s="7">
        <f>AI$12*'Sales Ramp'!$B39+AI$13*'Sales Ramp'!$C39+AI$14*'Sales Ramp'!$D39+AI$15*'Sales Ramp'!$E39+AI$16*'Sales Ramp'!$F39+AI$17*'Sales Ramp'!$G39+AI$18*'Sales Ramp'!$H39+AI$19*'Sales Ramp'!$I39+AI$20*'Sales Ramp'!$J39+AI$21*'Sales Ramp'!$K39</f>
        <v>1136520.8333333333</v>
      </c>
      <c r="AJ27" s="7">
        <f>AJ$12*'Sales Ramp'!$B39+AJ$13*'Sales Ramp'!$C39+AJ$14*'Sales Ramp'!$D39+AJ$15*'Sales Ramp'!$E39+AJ$16*'Sales Ramp'!$F39+AJ$17*'Sales Ramp'!$G39+AJ$18*'Sales Ramp'!$H39+AJ$19*'Sales Ramp'!$I39+AJ$20*'Sales Ramp'!$J39+AJ$21*'Sales Ramp'!$K39</f>
        <v>1171937.5</v>
      </c>
      <c r="AK27" s="7">
        <f>AK$12*'Sales Ramp'!$B39+AK$13*'Sales Ramp'!$C39+AK$14*'Sales Ramp'!$D39+AK$15*'Sales Ramp'!$E39+AK$16*'Sales Ramp'!$F39+AK$17*'Sales Ramp'!$G39+AK$18*'Sales Ramp'!$H39+AK$19*'Sales Ramp'!$I39+AK$20*'Sales Ramp'!$J39+AK$21*'Sales Ramp'!$K39</f>
        <v>1207354.1666666665</v>
      </c>
    </row>
    <row r="28" spans="1:37" x14ac:dyDescent="0.2">
      <c r="A28" t="s">
        <v>114</v>
      </c>
      <c r="B28" s="6">
        <f>B27/12</f>
        <v>295.13888888888891</v>
      </c>
      <c r="C28" s="6">
        <f>C27/12+B28*(1-'Sales Ramp'!$B$19)</f>
        <v>1556.8576388888891</v>
      </c>
      <c r="D28" s="6">
        <f>D27/12+C28*(1-'Sales Ramp'!$B$19)</f>
        <v>4734.9500868055566</v>
      </c>
      <c r="E28" s="6">
        <f>E27/12+D28*(1-'Sales Ramp'!$B$19)</f>
        <v>10784.979112413195</v>
      </c>
      <c r="F28" s="6">
        <f>F27/12+E28*(1-'Sales Ramp'!$B$19)</f>
        <v>19635.146301269531</v>
      </c>
      <c r="G28" s="6">
        <f>G27/12+F28*(1-'Sales Ramp'!$B$19)</f>
        <v>31215.448199293347</v>
      </c>
      <c r="H28" s="6">
        <f>H27/12+G28*(1-'Sales Ramp'!$B$19)</f>
        <v>45457.631438755459</v>
      </c>
      <c r="I28" s="6">
        <f>I27/12+H28*(1-'Sales Ramp'!$B$19)</f>
        <v>62295.148986119908</v>
      </c>
      <c r="J28" s="6">
        <f>J27/12+I28*(1-'Sales Ramp'!$B$19)</f>
        <v>81663.11748368913</v>
      </c>
      <c r="K28" s="6">
        <f>K27/12+J28*(1-'Sales Ramp'!$B$19)</f>
        <v>103498.27565770801</v>
      </c>
      <c r="L28" s="6">
        <f>L27/12+K28*(1-'Sales Ramp'!$B$19)</f>
        <v>127738.94376626531</v>
      </c>
      <c r="M28" s="6">
        <f>M27/12+L28*(1-'Sales Ramp'!$B$19)</f>
        <v>154324.98406099755</v>
      </c>
      <c r="N28" s="6">
        <f>N27/12+M28*(1-'Sales Ramp'!$B$19)</f>
        <v>183197.7622372504</v>
      </c>
      <c r="O28" s="6">
        <f>O27/12+N28*(1-'Sales Ramp'!$B$19)</f>
        <v>214300.10984798579</v>
      </c>
      <c r="P28" s="6">
        <f>P27/12+O28*(1-'Sales Ramp'!$B$19)</f>
        <v>247576.28765734172</v>
      </c>
      <c r="Q28" s="6">
        <f>Q27/12+P28*(1-'Sales Ramp'!$B$19)</f>
        <v>282971.94991035259</v>
      </c>
      <c r="R28" s="6">
        <f>R27/12+Q28*(1-'Sales Ramp'!$B$19)</f>
        <v>320434.10949592706</v>
      </c>
      <c r="S28" s="6">
        <f>S27/12+R28*(1-'Sales Ramp'!$B$19)</f>
        <v>359911.10398075113</v>
      </c>
      <c r="T28" s="6">
        <f>T27/12+S28*(1-'Sales Ramp'!$B$19)</f>
        <v>401352.56249234348</v>
      </c>
      <c r="U28" s="6">
        <f>U27/12+T28*(1-'Sales Ramp'!$B$19)</f>
        <v>444709.3734300349</v>
      </c>
      <c r="V28" s="6">
        <f>V27/12+U28*(1-'Sales Ramp'!$B$19)</f>
        <v>489933.65298317291</v>
      </c>
      <c r="W28" s="6">
        <f>W27/12+V28*(1-'Sales Ramp'!$B$19)</f>
        <v>536978.71443637135</v>
      </c>
      <c r="X28" s="6">
        <f>X27/12+W28*(1-'Sales Ramp'!$B$19)</f>
        <v>585799.03824212868</v>
      </c>
      <c r="Y28" s="6">
        <f>Y27/12+X28*(1-'Sales Ramp'!$B$19)</f>
        <v>636350.24284163094</v>
      </c>
      <c r="Z28" s="6">
        <f>Z27/12+Y28*(1-'Sales Ramp'!$B$19)</f>
        <v>688589.05621503456</v>
      </c>
      <c r="AA28" s="6">
        <f>AA27/12+Z28*(1-'Sales Ramp'!$B$19)</f>
        <v>742473.28814299207</v>
      </c>
      <c r="AB28" s="6">
        <f>AB27/12+AA28*(1-'Sales Ramp'!$B$19)</f>
        <v>797961.80316163949</v>
      </c>
      <c r="AC28" s="6">
        <f>AC27/12+AB28*(1-'Sales Ramp'!$B$19)</f>
        <v>855014.49419370957</v>
      </c>
      <c r="AD28" s="6">
        <f>AD27/12+AC28*(1-'Sales Ramp'!$B$19)</f>
        <v>913592.25683886686</v>
      </c>
      <c r="AE28" s="6">
        <f>AE27/12+AD28*(1-'Sales Ramp'!$B$19)</f>
        <v>973656.9643067841</v>
      </c>
      <c r="AF28" s="6">
        <f>AF27/12+AE28*(1-'Sales Ramp'!$B$19)</f>
        <v>1035171.4429768922</v>
      </c>
      <c r="AG28" s="6">
        <f>AG27/12+AF28*(1-'Sales Ramp'!$B$19)</f>
        <v>1098099.4485691367</v>
      </c>
      <c r="AH28" s="6">
        <f>AH27/12+AG28*(1-'Sales Ramp'!$B$19)</f>
        <v>1162405.6429104637</v>
      </c>
      <c r="AI28" s="6">
        <f>AI27/12+AH28*(1-'Sales Ramp'!$B$19)</f>
        <v>1228055.5712821465</v>
      </c>
      <c r="AJ28" s="6">
        <f>AJ27/12+AI28*(1-'Sales Ramp'!$B$19)</f>
        <v>1295015.640333426</v>
      </c>
      <c r="AK28" s="6">
        <f>AK27/12+AJ28*(1-'Sales Ramp'!$B$19)</f>
        <v>1363253.0965473126</v>
      </c>
    </row>
    <row r="29" spans="1:37" ht="16" thickBot="1" x14ac:dyDescent="0.25">
      <c r="A29" s="8" t="s">
        <v>21</v>
      </c>
      <c r="B29" s="9">
        <f>B28</f>
        <v>295.13888888888891</v>
      </c>
      <c r="C29" s="9">
        <f>B29+C28</f>
        <v>1851.9965277777781</v>
      </c>
      <c r="D29" s="9">
        <f t="shared" ref="D29:AK29" si="6">C29+D28</f>
        <v>6586.9466145833348</v>
      </c>
      <c r="E29" s="9">
        <f t="shared" si="6"/>
        <v>17371.925726996531</v>
      </c>
      <c r="F29" s="9">
        <f t="shared" si="6"/>
        <v>37007.072028266062</v>
      </c>
      <c r="G29" s="9">
        <f t="shared" si="6"/>
        <v>68222.520227559406</v>
      </c>
      <c r="H29" s="9">
        <f t="shared" si="6"/>
        <v>113680.15166631486</v>
      </c>
      <c r="I29" s="9">
        <f t="shared" si="6"/>
        <v>175975.30065243476</v>
      </c>
      <c r="J29" s="9">
        <f t="shared" si="6"/>
        <v>257638.41813612389</v>
      </c>
      <c r="K29" s="9">
        <f t="shared" si="6"/>
        <v>361136.69379383192</v>
      </c>
      <c r="L29" s="9">
        <f t="shared" si="6"/>
        <v>488875.63756009721</v>
      </c>
      <c r="M29" s="9">
        <f t="shared" si="6"/>
        <v>643200.62162109476</v>
      </c>
      <c r="N29" s="9">
        <f t="shared" si="6"/>
        <v>826398.38385834522</v>
      </c>
      <c r="O29" s="9">
        <f t="shared" si="6"/>
        <v>1040698.493706331</v>
      </c>
      <c r="P29" s="9">
        <f t="shared" si="6"/>
        <v>1288274.7813636728</v>
      </c>
      <c r="Q29" s="9">
        <f t="shared" si="6"/>
        <v>1571246.7312740255</v>
      </c>
      <c r="R29" s="9">
        <f t="shared" si="6"/>
        <v>1891680.8407699526</v>
      </c>
      <c r="S29" s="9">
        <f t="shared" si="6"/>
        <v>2251591.9447507039</v>
      </c>
      <c r="T29" s="9">
        <f t="shared" si="6"/>
        <v>2652944.5072430475</v>
      </c>
      <c r="U29" s="9">
        <f t="shared" si="6"/>
        <v>3097653.8806730825</v>
      </c>
      <c r="V29" s="9">
        <f t="shared" si="6"/>
        <v>3587587.5336562553</v>
      </c>
      <c r="W29" s="9">
        <f t="shared" si="6"/>
        <v>4124566.2480926267</v>
      </c>
      <c r="X29" s="9">
        <f t="shared" si="6"/>
        <v>4710365.2863347549</v>
      </c>
      <c r="Y29" s="9">
        <f t="shared" si="6"/>
        <v>5346715.5291763861</v>
      </c>
      <c r="Z29" s="9">
        <f t="shared" si="6"/>
        <v>6035304.5853914209</v>
      </c>
      <c r="AA29" s="9">
        <f t="shared" si="6"/>
        <v>6777777.8735344131</v>
      </c>
      <c r="AB29" s="9">
        <f t="shared" si="6"/>
        <v>7575739.6766960528</v>
      </c>
      <c r="AC29" s="9">
        <f t="shared" si="6"/>
        <v>8430754.1708897632</v>
      </c>
      <c r="AD29" s="9">
        <f t="shared" si="6"/>
        <v>9344346.4277286306</v>
      </c>
      <c r="AE29" s="9">
        <f t="shared" si="6"/>
        <v>10318003.392035415</v>
      </c>
      <c r="AF29" s="9">
        <f t="shared" si="6"/>
        <v>11353174.835012307</v>
      </c>
      <c r="AG29" s="9">
        <f t="shared" si="6"/>
        <v>12451274.283581443</v>
      </c>
      <c r="AH29" s="9">
        <f t="shared" si="6"/>
        <v>13613679.926491907</v>
      </c>
      <c r="AI29" s="9">
        <f t="shared" si="6"/>
        <v>14841735.497774053</v>
      </c>
      <c r="AJ29" s="9">
        <f t="shared" si="6"/>
        <v>16136751.138107479</v>
      </c>
      <c r="AK29" s="9">
        <f t="shared" si="6"/>
        <v>17500004.234654792</v>
      </c>
    </row>
    <row r="30" spans="1:37" ht="16" thickTop="1" x14ac:dyDescent="0.2">
      <c r="A30" t="s">
        <v>55</v>
      </c>
      <c r="B30" s="7">
        <f>'Sales Ramp'!$B$20*B29</f>
        <v>236.11111111111114</v>
      </c>
      <c r="C30" s="7">
        <f>'Sales Ramp'!$B$20*C29</f>
        <v>1481.5972222222226</v>
      </c>
      <c r="D30" s="7">
        <f>'Sales Ramp'!$B$20*D29</f>
        <v>5269.5572916666679</v>
      </c>
      <c r="E30" s="7">
        <f>'Sales Ramp'!$B$20*E29</f>
        <v>13897.540581597226</v>
      </c>
      <c r="F30" s="7">
        <f>'Sales Ramp'!$B$20*F29</f>
        <v>29605.657622612853</v>
      </c>
      <c r="G30" s="7">
        <f>'Sales Ramp'!$B$20*G29</f>
        <v>54578.016182047526</v>
      </c>
      <c r="H30" s="7">
        <f>'Sales Ramp'!$B$20*H29</f>
        <v>90944.121333051895</v>
      </c>
      <c r="I30" s="7">
        <f>'Sales Ramp'!$B$20*I29</f>
        <v>140780.24052194782</v>
      </c>
      <c r="J30" s="7">
        <f>'Sales Ramp'!$B$20*J29</f>
        <v>206110.73450889913</v>
      </c>
      <c r="K30" s="7">
        <f>'Sales Ramp'!$B$20*K29</f>
        <v>288909.35503506556</v>
      </c>
      <c r="L30" s="7">
        <f>'Sales Ramp'!$B$20*L29</f>
        <v>391100.51004807779</v>
      </c>
      <c r="M30" s="7">
        <f>'Sales Ramp'!$B$20*M29</f>
        <v>514560.49729687581</v>
      </c>
      <c r="N30" s="7">
        <f>'Sales Ramp'!$B$20*N29</f>
        <v>661118.70708667627</v>
      </c>
      <c r="O30" s="7">
        <f>'Sales Ramp'!$B$20*O29</f>
        <v>832558.79496506485</v>
      </c>
      <c r="P30" s="7">
        <f>'Sales Ramp'!$B$20*P29</f>
        <v>1030619.8250909382</v>
      </c>
      <c r="Q30" s="7">
        <f>'Sales Ramp'!$B$20*Q29</f>
        <v>1256997.3850192204</v>
      </c>
      <c r="R30" s="7">
        <f>'Sales Ramp'!$B$20*R29</f>
        <v>1513344.6726159621</v>
      </c>
      <c r="S30" s="7">
        <f>'Sales Ramp'!$B$20*S29</f>
        <v>1801273.5558005632</v>
      </c>
      <c r="T30" s="7">
        <f>'Sales Ramp'!$B$20*T29</f>
        <v>2122355.6057944382</v>
      </c>
      <c r="U30" s="7">
        <f>'Sales Ramp'!$B$20*U29</f>
        <v>2478123.1045384663</v>
      </c>
      <c r="V30" s="7">
        <f>'Sales Ramp'!$B$20*V29</f>
        <v>2870070.0269250046</v>
      </c>
      <c r="W30" s="7">
        <f>'Sales Ramp'!$B$20*W29</f>
        <v>3299652.9984741015</v>
      </c>
      <c r="X30" s="7">
        <f>'Sales Ramp'!$B$20*X29</f>
        <v>3768292.2290678043</v>
      </c>
      <c r="Y30" s="7">
        <f>'Sales Ramp'!$B$20*Y29</f>
        <v>4277372.4233411094</v>
      </c>
      <c r="Z30" s="7">
        <f>'Sales Ramp'!$B$20*Z29</f>
        <v>4828243.6683131373</v>
      </c>
      <c r="AA30" s="7">
        <f>'Sales Ramp'!$B$20*AA29</f>
        <v>5422222.2988275308</v>
      </c>
      <c r="AB30" s="7">
        <f>'Sales Ramp'!$B$20*AB29</f>
        <v>6060591.7413568422</v>
      </c>
      <c r="AC30" s="7">
        <f>'Sales Ramp'!$B$20*AC29</f>
        <v>6744603.3367118109</v>
      </c>
      <c r="AD30" s="7">
        <f>'Sales Ramp'!$B$20*AD29</f>
        <v>7475477.1421829052</v>
      </c>
      <c r="AE30" s="7">
        <f>'Sales Ramp'!$B$20*AE29</f>
        <v>8254402.7136283331</v>
      </c>
      <c r="AF30" s="7">
        <f>'Sales Ramp'!$B$20*AF29</f>
        <v>9082539.8680098467</v>
      </c>
      <c r="AG30" s="7">
        <f>'Sales Ramp'!$B$20*AG29</f>
        <v>9961019.4268651549</v>
      </c>
      <c r="AH30" s="7">
        <f>'Sales Ramp'!$B$20*AH29</f>
        <v>10890943.941193527</v>
      </c>
      <c r="AI30" s="7">
        <f>'Sales Ramp'!$B$20*AI29</f>
        <v>11873388.398219243</v>
      </c>
      <c r="AJ30" s="7">
        <f>'Sales Ramp'!$B$20*AJ29</f>
        <v>12909400.910485983</v>
      </c>
      <c r="AK30" s="7">
        <f>'Sales Ramp'!$B$20*AK29</f>
        <v>14000003.387723833</v>
      </c>
    </row>
    <row r="31" spans="1:37" x14ac:dyDescent="0.2">
      <c r="A31" t="s">
        <v>72</v>
      </c>
      <c r="B31" s="7">
        <f>B28</f>
        <v>295.13888888888891</v>
      </c>
      <c r="C31" s="7">
        <f>C28-B28</f>
        <v>1261.7187500000002</v>
      </c>
      <c r="D31" s="7">
        <f t="shared" ref="D31:AK31" si="7">D28-C28</f>
        <v>3178.0924479166674</v>
      </c>
      <c r="E31" s="7">
        <f t="shared" si="7"/>
        <v>6050.0290256076387</v>
      </c>
      <c r="F31" s="7">
        <f t="shared" si="7"/>
        <v>8850.167188856336</v>
      </c>
      <c r="G31" s="7">
        <f t="shared" si="7"/>
        <v>11580.301898023816</v>
      </c>
      <c r="H31" s="7">
        <f t="shared" si="7"/>
        <v>14242.183239462112</v>
      </c>
      <c r="I31" s="7">
        <f t="shared" si="7"/>
        <v>16837.517547364449</v>
      </c>
      <c r="J31" s="7">
        <f t="shared" si="7"/>
        <v>19367.968497569222</v>
      </c>
      <c r="K31" s="7">
        <f t="shared" si="7"/>
        <v>21835.158174018885</v>
      </c>
      <c r="L31" s="7">
        <f t="shared" si="7"/>
        <v>24240.668108557293</v>
      </c>
      <c r="M31" s="7">
        <f t="shared" si="7"/>
        <v>26586.040294732244</v>
      </c>
      <c r="N31" s="7">
        <f t="shared" si="7"/>
        <v>28872.778176252847</v>
      </c>
      <c r="O31" s="7">
        <f t="shared" si="7"/>
        <v>31102.347610735393</v>
      </c>
      <c r="P31" s="7">
        <f t="shared" si="7"/>
        <v>33276.177809355926</v>
      </c>
      <c r="Q31" s="7">
        <f t="shared" si="7"/>
        <v>35395.662253010873</v>
      </c>
      <c r="R31" s="7">
        <f t="shared" si="7"/>
        <v>37462.159585574467</v>
      </c>
      <c r="S31" s="7">
        <f t="shared" si="7"/>
        <v>39476.99448482407</v>
      </c>
      <c r="T31" s="7">
        <f t="shared" si="7"/>
        <v>41441.458511592355</v>
      </c>
      <c r="U31" s="7">
        <f t="shared" si="7"/>
        <v>43356.810937691422</v>
      </c>
      <c r="V31" s="7">
        <f t="shared" si="7"/>
        <v>45224.279553138011</v>
      </c>
      <c r="W31" s="7">
        <f t="shared" si="7"/>
        <v>47045.061453198432</v>
      </c>
      <c r="X31" s="7">
        <f t="shared" si="7"/>
        <v>48820.323805757333</v>
      </c>
      <c r="Y31" s="7">
        <f t="shared" si="7"/>
        <v>50551.204599502264</v>
      </c>
      <c r="Z31" s="7">
        <f t="shared" si="7"/>
        <v>52238.813373403624</v>
      </c>
      <c r="AA31" s="7">
        <f t="shared" si="7"/>
        <v>53884.231927957502</v>
      </c>
      <c r="AB31" s="7">
        <f t="shared" si="7"/>
        <v>55488.51501864742</v>
      </c>
      <c r="AC31" s="7">
        <f t="shared" si="7"/>
        <v>57052.691032070084</v>
      </c>
      <c r="AD31" s="7">
        <f t="shared" si="7"/>
        <v>58577.762645157287</v>
      </c>
      <c r="AE31" s="7">
        <f t="shared" si="7"/>
        <v>60064.707467917236</v>
      </c>
      <c r="AF31" s="7">
        <f t="shared" si="7"/>
        <v>61514.478670108132</v>
      </c>
      <c r="AG31" s="7">
        <f t="shared" si="7"/>
        <v>62928.005592244444</v>
      </c>
      <c r="AH31" s="7">
        <f t="shared" si="7"/>
        <v>64306.194341327064</v>
      </c>
      <c r="AI31" s="7">
        <f t="shared" si="7"/>
        <v>65649.928371682763</v>
      </c>
      <c r="AJ31" s="7">
        <f t="shared" si="7"/>
        <v>66960.069051279454</v>
      </c>
      <c r="AK31" s="7">
        <f t="shared" si="7"/>
        <v>68237.456213886617</v>
      </c>
    </row>
    <row r="32" spans="1:37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1:37" ht="18" thickBot="1" x14ac:dyDescent="0.25">
      <c r="A33" s="10" t="s">
        <v>22</v>
      </c>
    </row>
    <row r="34" spans="1:37" ht="16" thickTop="1" x14ac:dyDescent="0.2">
      <c r="A34" t="s">
        <v>23</v>
      </c>
      <c r="B34" s="7">
        <f>B$22*'Sales Ramp'!B49</f>
        <v>4166.666666666667</v>
      </c>
      <c r="C34" s="7">
        <f>C$22*'Sales Ramp'!C49</f>
        <v>8333.3333333333339</v>
      </c>
      <c r="D34" s="7">
        <f>D$22*'Sales Ramp'!D49</f>
        <v>12500</v>
      </c>
      <c r="E34" s="7">
        <f>E$22*'Sales Ramp'!E49</f>
        <v>16666.666666666668</v>
      </c>
      <c r="F34" s="7">
        <f>F$22*'Sales Ramp'!F49</f>
        <v>20833.333333333336</v>
      </c>
      <c r="G34" s="7">
        <f>G$22*'Sales Ramp'!G49</f>
        <v>25000</v>
      </c>
      <c r="H34" s="7">
        <f>H$22*'Sales Ramp'!H49</f>
        <v>29166.666666666668</v>
      </c>
      <c r="I34" s="7">
        <f>I$22*'Sales Ramp'!I49</f>
        <v>33333.333333333336</v>
      </c>
      <c r="J34" s="7">
        <f>J$22*'Sales Ramp'!J49</f>
        <v>37500</v>
      </c>
      <c r="K34" s="7">
        <f>K$22*'Sales Ramp'!K49</f>
        <v>41666.666666666672</v>
      </c>
      <c r="L34" s="7">
        <f>L$22*'Sales Ramp'!L49</f>
        <v>45833.333333333336</v>
      </c>
      <c r="M34" s="7">
        <f>M$22*'Sales Ramp'!M49</f>
        <v>50000</v>
      </c>
      <c r="N34" s="7">
        <f>N$22*'Sales Ramp'!N49</f>
        <v>54166.666666666672</v>
      </c>
      <c r="O34" s="7">
        <f>O$22*'Sales Ramp'!O49</f>
        <v>58333.333333333336</v>
      </c>
      <c r="P34" s="7">
        <f>P$22*'Sales Ramp'!P49</f>
        <v>62500.000000000007</v>
      </c>
      <c r="Q34" s="7">
        <f>Q$22*'Sales Ramp'!Q49</f>
        <v>66666.666666666672</v>
      </c>
      <c r="R34" s="7">
        <f>R$22*'Sales Ramp'!R49</f>
        <v>70833.333333333343</v>
      </c>
      <c r="S34" s="7">
        <f>S$22*'Sales Ramp'!S49</f>
        <v>75000</v>
      </c>
      <c r="T34" s="7">
        <f>T$22*'Sales Ramp'!T49</f>
        <v>79166.666666666672</v>
      </c>
      <c r="U34" s="7">
        <f>U$22*'Sales Ramp'!U49</f>
        <v>83333.333333333343</v>
      </c>
      <c r="V34" s="7">
        <f>V$22*'Sales Ramp'!V49</f>
        <v>87500</v>
      </c>
      <c r="W34" s="7">
        <f>W$22*'Sales Ramp'!W49</f>
        <v>91666.666666666672</v>
      </c>
      <c r="X34" s="7">
        <f>X$22*'Sales Ramp'!X49</f>
        <v>95833.333333333343</v>
      </c>
      <c r="Y34" s="7">
        <f>Y$22*'Sales Ramp'!Y49</f>
        <v>100000</v>
      </c>
      <c r="Z34" s="7">
        <f>Z$22*'Sales Ramp'!Z49</f>
        <v>104166.66666666667</v>
      </c>
      <c r="AA34" s="7">
        <f>AA$22*'Sales Ramp'!AA49</f>
        <v>108333.33333333334</v>
      </c>
      <c r="AB34" s="7">
        <f>AB$22*'Sales Ramp'!AB49</f>
        <v>112500.00000000001</v>
      </c>
      <c r="AC34" s="7">
        <f>AC$22*'Sales Ramp'!AC49</f>
        <v>116666.66666666667</v>
      </c>
      <c r="AD34" s="7">
        <f>AD$22*'Sales Ramp'!AD49</f>
        <v>120833.33333333334</v>
      </c>
      <c r="AE34" s="7">
        <f>AE$22*'Sales Ramp'!AE49</f>
        <v>125000.00000000001</v>
      </c>
      <c r="AF34" s="7">
        <f>AF$22*'Sales Ramp'!AF49</f>
        <v>129166.66666666667</v>
      </c>
      <c r="AG34" s="7">
        <f>AG$22*'Sales Ramp'!AG49</f>
        <v>133333.33333333334</v>
      </c>
      <c r="AH34" s="7">
        <f>AH$22*'Sales Ramp'!AH49</f>
        <v>137500</v>
      </c>
      <c r="AI34" s="7">
        <f>AI$22*'Sales Ramp'!AI49</f>
        <v>141666.66666666669</v>
      </c>
      <c r="AJ34" s="7">
        <f>AJ$22*'Sales Ramp'!AJ49</f>
        <v>145833.33333333334</v>
      </c>
      <c r="AK34" s="7">
        <f>AK$22*'Sales Ramp'!AK49</f>
        <v>150000</v>
      </c>
    </row>
    <row r="35" spans="1:37" x14ac:dyDescent="0.2">
      <c r="A35" t="s">
        <v>18</v>
      </c>
      <c r="B35" s="7">
        <f>B$12*'Sales Ramp'!$B50+B$13*'Sales Ramp'!$C50+B$14*'Sales Ramp'!$D50+B$15*'Sales Ramp'!$E50+B$16*'Sales Ramp'!$F50+B$17*'Sales Ramp'!$G50+B$18*'Sales Ramp'!$H50+B$19*'Sales Ramp'!$I50+B$20*'Sales Ramp'!$J50+B$21*'Sales Ramp'!$K50</f>
        <v>4583.333333333333</v>
      </c>
      <c r="C35" s="7">
        <f>C$12*'Sales Ramp'!$B50+C$13*'Sales Ramp'!$C50+C$14*'Sales Ramp'!$D50+C$15*'Sales Ramp'!$E50+C$16*'Sales Ramp'!$F50+C$17*'Sales Ramp'!$G50+C$18*'Sales Ramp'!$H50+C$19*'Sales Ramp'!$I50+C$20*'Sales Ramp'!$J50+C$21*'Sales Ramp'!$K50</f>
        <v>7791.6666666666661</v>
      </c>
      <c r="D35" s="7">
        <f>D$12*'Sales Ramp'!$B50+D$13*'Sales Ramp'!$C50+D$14*'Sales Ramp'!$D50+D$15*'Sales Ramp'!$E50+D$16*'Sales Ramp'!$F50+D$17*'Sales Ramp'!$G50+D$18*'Sales Ramp'!$H50+D$19*'Sales Ramp'!$I50+D$20*'Sales Ramp'!$J50+D$21*'Sales Ramp'!$K50</f>
        <v>10816.666666666666</v>
      </c>
      <c r="E35" s="7">
        <f>E$12*'Sales Ramp'!$B50+E$13*'Sales Ramp'!$C50+E$14*'Sales Ramp'!$D50+E$15*'Sales Ramp'!$E50+E$16*'Sales Ramp'!$F50+E$17*'Sales Ramp'!$G50+E$18*'Sales Ramp'!$H50+E$19*'Sales Ramp'!$I50+E$20*'Sales Ramp'!$J50+E$21*'Sales Ramp'!$K50</f>
        <v>15400</v>
      </c>
      <c r="F35" s="7">
        <f>F$12*'Sales Ramp'!$B50+F$13*'Sales Ramp'!$C50+F$14*'Sales Ramp'!$D50+F$15*'Sales Ramp'!$E50+F$16*'Sales Ramp'!$F50+F$17*'Sales Ramp'!$G50+F$18*'Sales Ramp'!$H50+F$19*'Sales Ramp'!$I50+F$20*'Sales Ramp'!$J50+F$21*'Sales Ramp'!$K50</f>
        <v>19983.333333333332</v>
      </c>
      <c r="G35" s="7">
        <f>G$12*'Sales Ramp'!$B50+G$13*'Sales Ramp'!$C50+G$14*'Sales Ramp'!$D50+G$15*'Sales Ramp'!$E50+G$16*'Sales Ramp'!$F50+G$17*'Sales Ramp'!$G50+G$18*'Sales Ramp'!$H50+G$19*'Sales Ramp'!$I50+G$20*'Sales Ramp'!$J50+G$21*'Sales Ramp'!$K50</f>
        <v>24566.666666666664</v>
      </c>
      <c r="H35" s="7">
        <f>H$12*'Sales Ramp'!$B50+H$13*'Sales Ramp'!$C50+H$14*'Sales Ramp'!$D50+H$15*'Sales Ramp'!$E50+H$16*'Sales Ramp'!$F50+H$17*'Sales Ramp'!$G50+H$18*'Sales Ramp'!$H50+H$19*'Sales Ramp'!$I50+H$20*'Sales Ramp'!$J50+H$21*'Sales Ramp'!$K50</f>
        <v>29149.999999999996</v>
      </c>
      <c r="I35" s="7">
        <f>I$12*'Sales Ramp'!$B50+I$13*'Sales Ramp'!$C50+I$14*'Sales Ramp'!$D50+I$15*'Sales Ramp'!$E50+I$16*'Sales Ramp'!$F50+I$17*'Sales Ramp'!$G50+I$18*'Sales Ramp'!$H50+I$19*'Sales Ramp'!$I50+I$20*'Sales Ramp'!$J50+I$21*'Sales Ramp'!$K50</f>
        <v>33733.333333333328</v>
      </c>
      <c r="J35" s="7">
        <f>J$12*'Sales Ramp'!$B50+J$13*'Sales Ramp'!$C50+J$14*'Sales Ramp'!$D50+J$15*'Sales Ramp'!$E50+J$16*'Sales Ramp'!$F50+J$17*'Sales Ramp'!$G50+J$18*'Sales Ramp'!$H50+J$19*'Sales Ramp'!$I50+J$20*'Sales Ramp'!$J50+J$21*'Sales Ramp'!$K50</f>
        <v>38316.666666666664</v>
      </c>
      <c r="K35" s="7">
        <f>K$12*'Sales Ramp'!$B50+K$13*'Sales Ramp'!$C50+K$14*'Sales Ramp'!$D50+K$15*'Sales Ramp'!$E50+K$16*'Sales Ramp'!$F50+K$17*'Sales Ramp'!$G50+K$18*'Sales Ramp'!$H50+K$19*'Sales Ramp'!$I50+K$20*'Sales Ramp'!$J50+K$21*'Sales Ramp'!$K50</f>
        <v>42900</v>
      </c>
      <c r="L35" s="7">
        <f>L$12*'Sales Ramp'!$B50+L$13*'Sales Ramp'!$C50+L$14*'Sales Ramp'!$D50+L$15*'Sales Ramp'!$E50+L$16*'Sales Ramp'!$F50+L$17*'Sales Ramp'!$G50+L$18*'Sales Ramp'!$H50+L$19*'Sales Ramp'!$I50+L$20*'Sales Ramp'!$J50+L$21*'Sales Ramp'!$K50</f>
        <v>47483.333333333328</v>
      </c>
      <c r="M35" s="7">
        <f>M$12*'Sales Ramp'!$B50+M$13*'Sales Ramp'!$C50+M$14*'Sales Ramp'!$D50+M$15*'Sales Ramp'!$E50+M$16*'Sales Ramp'!$F50+M$17*'Sales Ramp'!$G50+M$18*'Sales Ramp'!$H50+M$19*'Sales Ramp'!$I50+M$20*'Sales Ramp'!$J50+M$21*'Sales Ramp'!$K50</f>
        <v>52066.666666666664</v>
      </c>
      <c r="N35" s="7">
        <f>N$12*'Sales Ramp'!$B50+N$13*'Sales Ramp'!$C50+N$14*'Sales Ramp'!$D50+N$15*'Sales Ramp'!$E50+N$16*'Sales Ramp'!$F50+N$17*'Sales Ramp'!$G50+N$18*'Sales Ramp'!$H50+N$19*'Sales Ramp'!$I50+N$20*'Sales Ramp'!$J50+N$21*'Sales Ramp'!$K50</f>
        <v>56650</v>
      </c>
      <c r="O35" s="7">
        <f>O$12*'Sales Ramp'!$B50+O$13*'Sales Ramp'!$C50+O$14*'Sales Ramp'!$D50+O$15*'Sales Ramp'!$E50+O$16*'Sales Ramp'!$F50+O$17*'Sales Ramp'!$G50+O$18*'Sales Ramp'!$H50+O$19*'Sales Ramp'!$I50+O$20*'Sales Ramp'!$J50+O$21*'Sales Ramp'!$K50</f>
        <v>61233.333333333328</v>
      </c>
      <c r="P35" s="7">
        <f>P$12*'Sales Ramp'!$B50+P$13*'Sales Ramp'!$C50+P$14*'Sales Ramp'!$D50+P$15*'Sales Ramp'!$E50+P$16*'Sales Ramp'!$F50+P$17*'Sales Ramp'!$G50+P$18*'Sales Ramp'!$H50+P$19*'Sales Ramp'!$I50+P$20*'Sales Ramp'!$J50+P$21*'Sales Ramp'!$K50</f>
        <v>65816.666666666657</v>
      </c>
      <c r="Q35" s="7">
        <f>Q$12*'Sales Ramp'!$B50+Q$13*'Sales Ramp'!$C50+Q$14*'Sales Ramp'!$D50+Q$15*'Sales Ramp'!$E50+Q$16*'Sales Ramp'!$F50+Q$17*'Sales Ramp'!$G50+Q$18*'Sales Ramp'!$H50+Q$19*'Sales Ramp'!$I50+Q$20*'Sales Ramp'!$J50+Q$21*'Sales Ramp'!$K50</f>
        <v>70400</v>
      </c>
      <c r="R35" s="7">
        <f>R$12*'Sales Ramp'!$B50+R$13*'Sales Ramp'!$C50+R$14*'Sales Ramp'!$D50+R$15*'Sales Ramp'!$E50+R$16*'Sales Ramp'!$F50+R$17*'Sales Ramp'!$G50+R$18*'Sales Ramp'!$H50+R$19*'Sales Ramp'!$I50+R$20*'Sales Ramp'!$J50+R$21*'Sales Ramp'!$K50</f>
        <v>74983.333333333328</v>
      </c>
      <c r="S35" s="7">
        <f>S$12*'Sales Ramp'!$B50+S$13*'Sales Ramp'!$C50+S$14*'Sales Ramp'!$D50+S$15*'Sales Ramp'!$E50+S$16*'Sales Ramp'!$F50+S$17*'Sales Ramp'!$G50+S$18*'Sales Ramp'!$H50+S$19*'Sales Ramp'!$I50+S$20*'Sales Ramp'!$J50+S$21*'Sales Ramp'!$K50</f>
        <v>79566.666666666657</v>
      </c>
      <c r="T35" s="7">
        <f>T$12*'Sales Ramp'!$B50+T$13*'Sales Ramp'!$C50+T$14*'Sales Ramp'!$D50+T$15*'Sales Ramp'!$E50+T$16*'Sales Ramp'!$F50+T$17*'Sales Ramp'!$G50+T$18*'Sales Ramp'!$H50+T$19*'Sales Ramp'!$I50+T$20*'Sales Ramp'!$J50+T$21*'Sales Ramp'!$K50</f>
        <v>84150</v>
      </c>
      <c r="U35" s="7">
        <f>U$12*'Sales Ramp'!$B50+U$13*'Sales Ramp'!$C50+U$14*'Sales Ramp'!$D50+U$15*'Sales Ramp'!$E50+U$16*'Sales Ramp'!$F50+U$17*'Sales Ramp'!$G50+U$18*'Sales Ramp'!$H50+U$19*'Sales Ramp'!$I50+U$20*'Sales Ramp'!$J50+U$21*'Sales Ramp'!$K50</f>
        <v>88733.333333333328</v>
      </c>
      <c r="V35" s="7">
        <f>V$12*'Sales Ramp'!$B50+V$13*'Sales Ramp'!$C50+V$14*'Sales Ramp'!$D50+V$15*'Sales Ramp'!$E50+V$16*'Sales Ramp'!$F50+V$17*'Sales Ramp'!$G50+V$18*'Sales Ramp'!$H50+V$19*'Sales Ramp'!$I50+V$20*'Sales Ramp'!$J50+V$21*'Sales Ramp'!$K50</f>
        <v>93316.666666666657</v>
      </c>
      <c r="W35" s="7">
        <f>W$12*'Sales Ramp'!$B50+W$13*'Sales Ramp'!$C50+W$14*'Sales Ramp'!$D50+W$15*'Sales Ramp'!$E50+W$16*'Sales Ramp'!$F50+W$17*'Sales Ramp'!$G50+W$18*'Sales Ramp'!$H50+W$19*'Sales Ramp'!$I50+W$20*'Sales Ramp'!$J50+W$21*'Sales Ramp'!$K50</f>
        <v>97900</v>
      </c>
      <c r="X35" s="7">
        <f>X$12*'Sales Ramp'!$B50+X$13*'Sales Ramp'!$C50+X$14*'Sales Ramp'!$D50+X$15*'Sales Ramp'!$E50+X$16*'Sales Ramp'!$F50+X$17*'Sales Ramp'!$G50+X$18*'Sales Ramp'!$H50+X$19*'Sales Ramp'!$I50+X$20*'Sales Ramp'!$J50+X$21*'Sales Ramp'!$K50</f>
        <v>102483.33333333333</v>
      </c>
      <c r="Y35" s="7">
        <f>Y$12*'Sales Ramp'!$B50+Y$13*'Sales Ramp'!$C50+Y$14*'Sales Ramp'!$D50+Y$15*'Sales Ramp'!$E50+Y$16*'Sales Ramp'!$F50+Y$17*'Sales Ramp'!$G50+Y$18*'Sales Ramp'!$H50+Y$19*'Sales Ramp'!$I50+Y$20*'Sales Ramp'!$J50+Y$21*'Sales Ramp'!$K50</f>
        <v>107066.66666666666</v>
      </c>
      <c r="Z35" s="7">
        <f>Z$12*'Sales Ramp'!$B50+Z$13*'Sales Ramp'!$C50+Z$14*'Sales Ramp'!$D50+Z$15*'Sales Ramp'!$E50+Z$16*'Sales Ramp'!$F50+Z$17*'Sales Ramp'!$G50+Z$18*'Sales Ramp'!$H50+Z$19*'Sales Ramp'!$I50+Z$20*'Sales Ramp'!$J50+Z$21*'Sales Ramp'!$K50</f>
        <v>111650</v>
      </c>
      <c r="AA35" s="7">
        <f>AA$12*'Sales Ramp'!$B50+AA$13*'Sales Ramp'!$C50+AA$14*'Sales Ramp'!$D50+AA$15*'Sales Ramp'!$E50+AA$16*'Sales Ramp'!$F50+AA$17*'Sales Ramp'!$G50+AA$18*'Sales Ramp'!$H50+AA$19*'Sales Ramp'!$I50+AA$20*'Sales Ramp'!$J50+AA$21*'Sales Ramp'!$K50</f>
        <v>116233.33333333331</v>
      </c>
      <c r="AB35" s="7">
        <f>AB$12*'Sales Ramp'!$B50+AB$13*'Sales Ramp'!$C50+AB$14*'Sales Ramp'!$D50+AB$15*'Sales Ramp'!$E50+AB$16*'Sales Ramp'!$F50+AB$17*'Sales Ramp'!$G50+AB$18*'Sales Ramp'!$H50+AB$19*'Sales Ramp'!$I50+AB$20*'Sales Ramp'!$J50+AB$21*'Sales Ramp'!$K50</f>
        <v>120816.66666666666</v>
      </c>
      <c r="AC35" s="7">
        <f>AC$12*'Sales Ramp'!$B50+AC$13*'Sales Ramp'!$C50+AC$14*'Sales Ramp'!$D50+AC$15*'Sales Ramp'!$E50+AC$16*'Sales Ramp'!$F50+AC$17*'Sales Ramp'!$G50+AC$18*'Sales Ramp'!$H50+AC$19*'Sales Ramp'!$I50+AC$20*'Sales Ramp'!$J50+AC$21*'Sales Ramp'!$K50</f>
        <v>125400</v>
      </c>
      <c r="AD35" s="7">
        <f>AD$12*'Sales Ramp'!$B50+AD$13*'Sales Ramp'!$C50+AD$14*'Sales Ramp'!$D50+AD$15*'Sales Ramp'!$E50+AD$16*'Sales Ramp'!$F50+AD$17*'Sales Ramp'!$G50+AD$18*'Sales Ramp'!$H50+AD$19*'Sales Ramp'!$I50+AD$20*'Sales Ramp'!$J50+AD$21*'Sales Ramp'!$K50</f>
        <v>129983.33333333331</v>
      </c>
      <c r="AE35" s="7">
        <f>AE$12*'Sales Ramp'!$B50+AE$13*'Sales Ramp'!$C50+AE$14*'Sales Ramp'!$D50+AE$15*'Sales Ramp'!$E50+AE$16*'Sales Ramp'!$F50+AE$17*'Sales Ramp'!$G50+AE$18*'Sales Ramp'!$H50+AE$19*'Sales Ramp'!$I50+AE$20*'Sales Ramp'!$J50+AE$21*'Sales Ramp'!$K50</f>
        <v>134566.66666666666</v>
      </c>
      <c r="AF35" s="7">
        <f>AF$12*'Sales Ramp'!$B50+AF$13*'Sales Ramp'!$C50+AF$14*'Sales Ramp'!$D50+AF$15*'Sales Ramp'!$E50+AF$16*'Sales Ramp'!$F50+AF$17*'Sales Ramp'!$G50+AF$18*'Sales Ramp'!$H50+AF$19*'Sales Ramp'!$I50+AF$20*'Sales Ramp'!$J50+AF$21*'Sales Ramp'!$K50</f>
        <v>139150</v>
      </c>
      <c r="AG35" s="7">
        <f>AG$12*'Sales Ramp'!$B50+AG$13*'Sales Ramp'!$C50+AG$14*'Sales Ramp'!$D50+AG$15*'Sales Ramp'!$E50+AG$16*'Sales Ramp'!$F50+AG$17*'Sales Ramp'!$G50+AG$18*'Sales Ramp'!$H50+AG$19*'Sales Ramp'!$I50+AG$20*'Sales Ramp'!$J50+AG$21*'Sales Ramp'!$K50</f>
        <v>143733.33333333331</v>
      </c>
      <c r="AH35" s="7">
        <f>AH$12*'Sales Ramp'!$B50+AH$13*'Sales Ramp'!$C50+AH$14*'Sales Ramp'!$D50+AH$15*'Sales Ramp'!$E50+AH$16*'Sales Ramp'!$F50+AH$17*'Sales Ramp'!$G50+AH$18*'Sales Ramp'!$H50+AH$19*'Sales Ramp'!$I50+AH$20*'Sales Ramp'!$J50+AH$21*'Sales Ramp'!$K50</f>
        <v>148316.66666666666</v>
      </c>
      <c r="AI35" s="7">
        <f>AI$12*'Sales Ramp'!$B50+AI$13*'Sales Ramp'!$C50+AI$14*'Sales Ramp'!$D50+AI$15*'Sales Ramp'!$E50+AI$16*'Sales Ramp'!$F50+AI$17*'Sales Ramp'!$G50+AI$18*'Sales Ramp'!$H50+AI$19*'Sales Ramp'!$I50+AI$20*'Sales Ramp'!$J50+AI$21*'Sales Ramp'!$K50</f>
        <v>152900</v>
      </c>
      <c r="AJ35" s="7">
        <f>AJ$12*'Sales Ramp'!$B50+AJ$13*'Sales Ramp'!$C50+AJ$14*'Sales Ramp'!$D50+AJ$15*'Sales Ramp'!$E50+AJ$16*'Sales Ramp'!$F50+AJ$17*'Sales Ramp'!$G50+AJ$18*'Sales Ramp'!$H50+AJ$19*'Sales Ramp'!$I50+AJ$20*'Sales Ramp'!$J50+AJ$21*'Sales Ramp'!$K50</f>
        <v>157483.33333333331</v>
      </c>
      <c r="AK35" s="7">
        <f>AK$12*'Sales Ramp'!$B50+AK$13*'Sales Ramp'!$C50+AK$14*'Sales Ramp'!$D50+AK$15*'Sales Ramp'!$E50+AK$16*'Sales Ramp'!$F50+AK$17*'Sales Ramp'!$G50+AK$18*'Sales Ramp'!$H50+AK$19*'Sales Ramp'!$I50+AK$20*'Sales Ramp'!$J50+AK$21*'Sales Ramp'!$K50</f>
        <v>162066.66666666666</v>
      </c>
    </row>
    <row r="36" spans="1:37" x14ac:dyDescent="0.2">
      <c r="A36" t="s">
        <v>24</v>
      </c>
      <c r="B36" s="7">
        <f>B$22*'Sales Ramp'!B51</f>
        <v>2500</v>
      </c>
      <c r="C36" s="7">
        <f>C$22*'Sales Ramp'!C51</f>
        <v>5000</v>
      </c>
      <c r="D36" s="7">
        <f>D$22*'Sales Ramp'!D51</f>
        <v>7500</v>
      </c>
      <c r="E36" s="7">
        <f>E$22*'Sales Ramp'!E51</f>
        <v>10000</v>
      </c>
      <c r="F36" s="7">
        <f>F$22*'Sales Ramp'!F51</f>
        <v>12500</v>
      </c>
      <c r="G36" s="7">
        <f>G$22*'Sales Ramp'!G51</f>
        <v>15000</v>
      </c>
      <c r="H36" s="7">
        <f>H$22*'Sales Ramp'!H51</f>
        <v>17500</v>
      </c>
      <c r="I36" s="7">
        <f>I$22*'Sales Ramp'!I51</f>
        <v>20000</v>
      </c>
      <c r="J36" s="7">
        <f>J$22*'Sales Ramp'!J51</f>
        <v>22500</v>
      </c>
      <c r="K36" s="7">
        <f>K$22*'Sales Ramp'!K51</f>
        <v>25000</v>
      </c>
      <c r="L36" s="7">
        <f>L$22*'Sales Ramp'!L51</f>
        <v>27500</v>
      </c>
      <c r="M36" s="7">
        <f>M$22*'Sales Ramp'!M51</f>
        <v>30000</v>
      </c>
      <c r="N36" s="7">
        <f>N$22*'Sales Ramp'!N51</f>
        <v>32500</v>
      </c>
      <c r="O36" s="7">
        <f>O$22*'Sales Ramp'!O51</f>
        <v>35000</v>
      </c>
      <c r="P36" s="7">
        <f>P$22*'Sales Ramp'!P51</f>
        <v>37500</v>
      </c>
      <c r="Q36" s="7">
        <f>Q$22*'Sales Ramp'!Q51</f>
        <v>40000</v>
      </c>
      <c r="R36" s="7">
        <f>R$22*'Sales Ramp'!R51</f>
        <v>42500</v>
      </c>
      <c r="S36" s="7">
        <f>S$22*'Sales Ramp'!S51</f>
        <v>45000</v>
      </c>
      <c r="T36" s="7">
        <f>T$22*'Sales Ramp'!T51</f>
        <v>47500</v>
      </c>
      <c r="U36" s="7">
        <f>U$22*'Sales Ramp'!U51</f>
        <v>50000</v>
      </c>
      <c r="V36" s="7">
        <f>V$22*'Sales Ramp'!V51</f>
        <v>52500</v>
      </c>
      <c r="W36" s="7">
        <f>W$22*'Sales Ramp'!W51</f>
        <v>55000</v>
      </c>
      <c r="X36" s="7">
        <f>X$22*'Sales Ramp'!X51</f>
        <v>57500</v>
      </c>
      <c r="Y36" s="7">
        <f>Y$22*'Sales Ramp'!Y51</f>
        <v>60000</v>
      </c>
      <c r="Z36" s="7">
        <f>Z$22*'Sales Ramp'!Z51</f>
        <v>62500</v>
      </c>
      <c r="AA36" s="7">
        <f>AA$22*'Sales Ramp'!AA51</f>
        <v>65000</v>
      </c>
      <c r="AB36" s="7">
        <f>AB$22*'Sales Ramp'!AB51</f>
        <v>67500</v>
      </c>
      <c r="AC36" s="7">
        <f>AC$22*'Sales Ramp'!AC51</f>
        <v>70000</v>
      </c>
      <c r="AD36" s="7">
        <f>AD$22*'Sales Ramp'!AD51</f>
        <v>72500</v>
      </c>
      <c r="AE36" s="7">
        <f>AE$22*'Sales Ramp'!AE51</f>
        <v>75000</v>
      </c>
      <c r="AF36" s="7">
        <f>AF$22*'Sales Ramp'!AF51</f>
        <v>77500</v>
      </c>
      <c r="AG36" s="7">
        <f>AG$22*'Sales Ramp'!AG51</f>
        <v>80000</v>
      </c>
      <c r="AH36" s="7">
        <f>AH$22*'Sales Ramp'!AH51</f>
        <v>82500</v>
      </c>
      <c r="AI36" s="7">
        <f>AI$22*'Sales Ramp'!AI51</f>
        <v>85000</v>
      </c>
      <c r="AJ36" s="7">
        <f>AJ$22*'Sales Ramp'!AJ51</f>
        <v>87500</v>
      </c>
      <c r="AK36" s="7">
        <f>AK$22*'Sales Ramp'!AK51</f>
        <v>90000</v>
      </c>
    </row>
    <row r="37" spans="1:37" x14ac:dyDescent="0.2">
      <c r="A37" t="s">
        <v>41</v>
      </c>
      <c r="B37" s="7">
        <f>B23*'Sales Ramp'!$B$26</f>
        <v>850.22135416666674</v>
      </c>
      <c r="C37" s="7">
        <f>C23*'Sales Ramp'!$B$26</f>
        <v>3655.951822916667</v>
      </c>
      <c r="D37" s="7">
        <f>D23*'Sales Ramp'!$B$26</f>
        <v>9267.4127604166679</v>
      </c>
      <c r="E37" s="7">
        <f>E23*'Sales Ramp'!$B$26</f>
        <v>17769.626302083332</v>
      </c>
      <c r="F37" s="7">
        <f>F23*'Sales Ramp'!$B$26</f>
        <v>26271.839843749996</v>
      </c>
      <c r="G37" s="7">
        <f>G23*'Sales Ramp'!$B$26</f>
        <v>34774.053385416664</v>
      </c>
      <c r="H37" s="7">
        <f>H23*'Sales Ramp'!$B$26</f>
        <v>43276.266927083321</v>
      </c>
      <c r="I37" s="7">
        <f>I23*'Sales Ramp'!$B$26</f>
        <v>51778.480468749985</v>
      </c>
      <c r="J37" s="7">
        <f>J23*'Sales Ramp'!$B$26</f>
        <v>60280.694010416664</v>
      </c>
      <c r="K37" s="7">
        <f>K23*'Sales Ramp'!$B$26</f>
        <v>68782.907552083328</v>
      </c>
      <c r="L37" s="7">
        <f>L23*'Sales Ramp'!$B$26</f>
        <v>77285.121093749971</v>
      </c>
      <c r="M37" s="7">
        <f>M23*'Sales Ramp'!$B$26</f>
        <v>85787.334635416657</v>
      </c>
      <c r="N37" s="7">
        <f>N23*'Sales Ramp'!$B$26</f>
        <v>94289.548177083314</v>
      </c>
      <c r="O37" s="7">
        <f>O23*'Sales Ramp'!$B$26</f>
        <v>102791.76171874999</v>
      </c>
      <c r="P37" s="7">
        <f>P23*'Sales Ramp'!$B$26</f>
        <v>111293.97526041667</v>
      </c>
      <c r="Q37" s="7">
        <f>Q23*'Sales Ramp'!$B$26</f>
        <v>119796.18880208331</v>
      </c>
      <c r="R37" s="7">
        <f>R23*'Sales Ramp'!$B$26</f>
        <v>128298.40234374999</v>
      </c>
      <c r="S37" s="7">
        <f>S23*'Sales Ramp'!$B$26</f>
        <v>136800.61588541666</v>
      </c>
      <c r="T37" s="7">
        <f>T23*'Sales Ramp'!$B$26</f>
        <v>145302.82942708328</v>
      </c>
      <c r="U37" s="7">
        <f>U23*'Sales Ramp'!$B$26</f>
        <v>153805.04296875</v>
      </c>
      <c r="V37" s="7">
        <f>V23*'Sales Ramp'!$B$26</f>
        <v>162307.25651041663</v>
      </c>
      <c r="W37" s="7">
        <f>W23*'Sales Ramp'!$B$26</f>
        <v>170809.47005208331</v>
      </c>
      <c r="X37" s="7">
        <f>X23*'Sales Ramp'!$B$26</f>
        <v>179311.68359375</v>
      </c>
      <c r="Y37" s="7">
        <f>Y23*'Sales Ramp'!$B$26</f>
        <v>187813.89713541663</v>
      </c>
      <c r="Z37" s="7">
        <f>Z23*'Sales Ramp'!$B$26</f>
        <v>196316.11067708326</v>
      </c>
      <c r="AA37" s="7">
        <f>AA23*'Sales Ramp'!$B$26</f>
        <v>204818.32421874994</v>
      </c>
      <c r="AB37" s="7">
        <f>AB23*'Sales Ramp'!$B$26</f>
        <v>213320.53776041663</v>
      </c>
      <c r="AC37" s="7">
        <f>AC23*'Sales Ramp'!$B$26</f>
        <v>221822.75130208331</v>
      </c>
      <c r="AD37" s="7">
        <f>AD23*'Sales Ramp'!$B$26</f>
        <v>230324.96484374994</v>
      </c>
      <c r="AE37" s="7">
        <f>AE23*'Sales Ramp'!$B$26</f>
        <v>238827.17838541663</v>
      </c>
      <c r="AF37" s="7">
        <f>AF23*'Sales Ramp'!$B$26</f>
        <v>247329.39192708331</v>
      </c>
      <c r="AG37" s="7">
        <f>AG23*'Sales Ramp'!$B$26</f>
        <v>255831.60546875</v>
      </c>
      <c r="AH37" s="7">
        <f>AH23*'Sales Ramp'!$B$26</f>
        <v>264333.81901041663</v>
      </c>
      <c r="AI37" s="7">
        <f>AI23*'Sales Ramp'!$B$26</f>
        <v>272836.03255208331</v>
      </c>
      <c r="AJ37" s="7">
        <f>AJ23*'Sales Ramp'!$B$26</f>
        <v>281338.24609375</v>
      </c>
      <c r="AK37" s="7">
        <f>AK23*'Sales Ramp'!$B$26</f>
        <v>289840.45963541657</v>
      </c>
    </row>
    <row r="38" spans="1:37" ht="16" thickBot="1" x14ac:dyDescent="0.25">
      <c r="A38" s="8" t="s">
        <v>118</v>
      </c>
      <c r="B38" s="9">
        <f>SUM(B34:B37)</f>
        <v>12100.221354166666</v>
      </c>
      <c r="C38" s="9">
        <f t="shared" ref="C38:AK38" si="8">SUM(C34:C37)</f>
        <v>24780.951822916668</v>
      </c>
      <c r="D38" s="9">
        <f t="shared" si="8"/>
        <v>40084.079427083328</v>
      </c>
      <c r="E38" s="9">
        <f t="shared" si="8"/>
        <v>59836.29296875</v>
      </c>
      <c r="F38" s="9">
        <f t="shared" si="8"/>
        <v>79588.506510416672</v>
      </c>
      <c r="G38" s="9">
        <f t="shared" si="8"/>
        <v>99340.720052083328</v>
      </c>
      <c r="H38" s="9">
        <f t="shared" si="8"/>
        <v>119092.93359374997</v>
      </c>
      <c r="I38" s="9">
        <f t="shared" si="8"/>
        <v>138845.14713541663</v>
      </c>
      <c r="J38" s="9">
        <f t="shared" si="8"/>
        <v>158597.36067708331</v>
      </c>
      <c r="K38" s="9">
        <f t="shared" si="8"/>
        <v>178349.57421875</v>
      </c>
      <c r="L38" s="9">
        <f t="shared" si="8"/>
        <v>198101.78776041663</v>
      </c>
      <c r="M38" s="9">
        <f t="shared" si="8"/>
        <v>217854.00130208331</v>
      </c>
      <c r="N38" s="9">
        <f t="shared" si="8"/>
        <v>237606.21484375</v>
      </c>
      <c r="O38" s="9">
        <f t="shared" si="8"/>
        <v>257358.42838541663</v>
      </c>
      <c r="P38" s="9">
        <f t="shared" si="8"/>
        <v>277110.64192708331</v>
      </c>
      <c r="Q38" s="9">
        <f t="shared" si="8"/>
        <v>296862.85546875</v>
      </c>
      <c r="R38" s="9">
        <f t="shared" si="8"/>
        <v>316615.06901041669</v>
      </c>
      <c r="S38" s="9">
        <f t="shared" si="8"/>
        <v>336367.28255208331</v>
      </c>
      <c r="T38" s="9">
        <f t="shared" si="8"/>
        <v>356119.49609375</v>
      </c>
      <c r="U38" s="9">
        <f t="shared" si="8"/>
        <v>375871.70963541669</v>
      </c>
      <c r="V38" s="9">
        <f t="shared" si="8"/>
        <v>395623.92317708326</v>
      </c>
      <c r="W38" s="9">
        <f t="shared" si="8"/>
        <v>415376.13671875</v>
      </c>
      <c r="X38" s="9">
        <f t="shared" si="8"/>
        <v>435128.35026041669</v>
      </c>
      <c r="Y38" s="9">
        <f t="shared" si="8"/>
        <v>454880.56380208326</v>
      </c>
      <c r="Z38" s="9">
        <f t="shared" si="8"/>
        <v>474632.77734374994</v>
      </c>
      <c r="AA38" s="9">
        <f t="shared" si="8"/>
        <v>494384.99088541657</v>
      </c>
      <c r="AB38" s="9">
        <f t="shared" si="8"/>
        <v>514137.20442708331</v>
      </c>
      <c r="AC38" s="9">
        <f t="shared" si="8"/>
        <v>533889.41796875</v>
      </c>
      <c r="AD38" s="9">
        <f t="shared" si="8"/>
        <v>553641.63151041651</v>
      </c>
      <c r="AE38" s="9">
        <f t="shared" si="8"/>
        <v>573393.84505208326</v>
      </c>
      <c r="AF38" s="9">
        <f t="shared" si="8"/>
        <v>593146.05859375</v>
      </c>
      <c r="AG38" s="9">
        <f t="shared" si="8"/>
        <v>612898.27213541663</v>
      </c>
      <c r="AH38" s="9">
        <f t="shared" si="8"/>
        <v>632650.48567708326</v>
      </c>
      <c r="AI38" s="9">
        <f t="shared" si="8"/>
        <v>652402.69921875</v>
      </c>
      <c r="AJ38" s="9">
        <f t="shared" si="8"/>
        <v>672154.91276041663</v>
      </c>
      <c r="AK38" s="9">
        <f t="shared" si="8"/>
        <v>691907.12630208326</v>
      </c>
    </row>
    <row r="39" spans="1:37" ht="16" thickTop="1" x14ac:dyDescent="0.2">
      <c r="A39" t="s">
        <v>29</v>
      </c>
      <c r="B39" s="7">
        <f>B38</f>
        <v>12100.221354166666</v>
      </c>
      <c r="C39" s="7">
        <f>C38+B39</f>
        <v>36881.173177083336</v>
      </c>
      <c r="D39" s="7">
        <f t="shared" ref="D39:AK39" si="9">D38+C39</f>
        <v>76965.252604166657</v>
      </c>
      <c r="E39" s="7">
        <f t="shared" si="9"/>
        <v>136801.54557291666</v>
      </c>
      <c r="F39" s="7">
        <f t="shared" si="9"/>
        <v>216390.05208333331</v>
      </c>
      <c r="G39" s="7">
        <f t="shared" si="9"/>
        <v>315730.77213541663</v>
      </c>
      <c r="H39" s="7">
        <f t="shared" si="9"/>
        <v>434823.70572916663</v>
      </c>
      <c r="I39" s="7">
        <f t="shared" si="9"/>
        <v>573668.85286458326</v>
      </c>
      <c r="J39" s="7">
        <f t="shared" si="9"/>
        <v>732266.21354166651</v>
      </c>
      <c r="K39" s="7">
        <f t="shared" si="9"/>
        <v>910615.78776041651</v>
      </c>
      <c r="L39" s="7">
        <f t="shared" si="9"/>
        <v>1108717.575520833</v>
      </c>
      <c r="M39" s="7">
        <f t="shared" si="9"/>
        <v>1326571.5768229163</v>
      </c>
      <c r="N39" s="7">
        <f t="shared" si="9"/>
        <v>1564177.7916666663</v>
      </c>
      <c r="O39" s="7">
        <f t="shared" si="9"/>
        <v>1821536.220052083</v>
      </c>
      <c r="P39" s="7">
        <f t="shared" si="9"/>
        <v>2098646.8619791665</v>
      </c>
      <c r="Q39" s="7">
        <f t="shared" si="9"/>
        <v>2395509.7174479165</v>
      </c>
      <c r="R39" s="7">
        <f t="shared" si="9"/>
        <v>2712124.786458333</v>
      </c>
      <c r="S39" s="7">
        <f t="shared" si="9"/>
        <v>3048492.0690104165</v>
      </c>
      <c r="T39" s="7">
        <f t="shared" si="9"/>
        <v>3404611.5651041665</v>
      </c>
      <c r="U39" s="7">
        <f t="shared" si="9"/>
        <v>3780483.274739583</v>
      </c>
      <c r="V39" s="7">
        <f t="shared" si="9"/>
        <v>4176107.197916666</v>
      </c>
      <c r="W39" s="7">
        <f t="shared" si="9"/>
        <v>4591483.334635416</v>
      </c>
      <c r="X39" s="7">
        <f t="shared" si="9"/>
        <v>5026611.684895833</v>
      </c>
      <c r="Y39" s="7">
        <f t="shared" si="9"/>
        <v>5481492.248697916</v>
      </c>
      <c r="Z39" s="7">
        <f t="shared" si="9"/>
        <v>5956125.026041666</v>
      </c>
      <c r="AA39" s="7">
        <f t="shared" si="9"/>
        <v>6450510.016927083</v>
      </c>
      <c r="AB39" s="7">
        <f t="shared" si="9"/>
        <v>6964647.221354166</v>
      </c>
      <c r="AC39" s="7">
        <f t="shared" si="9"/>
        <v>7498536.639322916</v>
      </c>
      <c r="AD39" s="7">
        <f t="shared" si="9"/>
        <v>8052178.2708333321</v>
      </c>
      <c r="AE39" s="7">
        <f t="shared" si="9"/>
        <v>8625572.115885416</v>
      </c>
      <c r="AF39" s="7">
        <f t="shared" si="9"/>
        <v>9218718.174479166</v>
      </c>
      <c r="AG39" s="7">
        <f t="shared" si="9"/>
        <v>9831616.4466145821</v>
      </c>
      <c r="AH39" s="7">
        <f t="shared" si="9"/>
        <v>10464266.932291666</v>
      </c>
      <c r="AI39" s="7">
        <f t="shared" si="9"/>
        <v>11116669.631510416</v>
      </c>
      <c r="AJ39" s="7">
        <f t="shared" si="9"/>
        <v>11788824.544270832</v>
      </c>
      <c r="AK39" s="7">
        <f t="shared" si="9"/>
        <v>12480731.670572916</v>
      </c>
    </row>
    <row r="41" spans="1:37" ht="18" thickBot="1" x14ac:dyDescent="0.25">
      <c r="A41" s="10" t="s">
        <v>32</v>
      </c>
      <c r="B41" s="2" t="s">
        <v>0</v>
      </c>
      <c r="C41" s="2" t="s">
        <v>1</v>
      </c>
      <c r="D41" s="2" t="s">
        <v>2</v>
      </c>
      <c r="E41" s="2" t="s">
        <v>3</v>
      </c>
      <c r="F41" s="2" t="s">
        <v>4</v>
      </c>
      <c r="G41" s="2" t="s">
        <v>5</v>
      </c>
      <c r="H41" s="2" t="s">
        <v>6</v>
      </c>
      <c r="I41" s="2" t="s">
        <v>7</v>
      </c>
      <c r="J41" s="2" t="s">
        <v>8</v>
      </c>
      <c r="K41" s="2" t="s">
        <v>9</v>
      </c>
      <c r="L41" s="2" t="s">
        <v>10</v>
      </c>
      <c r="M41" s="2" t="s">
        <v>11</v>
      </c>
      <c r="N41" s="2" t="s">
        <v>42</v>
      </c>
      <c r="O41" s="2" t="s">
        <v>43</v>
      </c>
      <c r="P41" s="2" t="s">
        <v>44</v>
      </c>
      <c r="Q41" s="2" t="s">
        <v>45</v>
      </c>
      <c r="R41" s="2" t="s">
        <v>46</v>
      </c>
      <c r="S41" s="2" t="s">
        <v>47</v>
      </c>
      <c r="T41" s="2" t="s">
        <v>48</v>
      </c>
      <c r="U41" s="2" t="s">
        <v>49</v>
      </c>
      <c r="V41" s="2" t="s">
        <v>50</v>
      </c>
      <c r="W41" s="2" t="s">
        <v>51</v>
      </c>
      <c r="X41" s="2" t="s">
        <v>52</v>
      </c>
      <c r="Y41" s="2" t="s">
        <v>53</v>
      </c>
      <c r="Z41" s="2" t="s">
        <v>73</v>
      </c>
      <c r="AA41" s="2" t="s">
        <v>74</v>
      </c>
      <c r="AB41" s="2" t="s">
        <v>75</v>
      </c>
      <c r="AC41" s="2" t="s">
        <v>76</v>
      </c>
      <c r="AD41" s="2" t="s">
        <v>77</v>
      </c>
      <c r="AE41" s="2" t="s">
        <v>78</v>
      </c>
      <c r="AF41" s="2" t="s">
        <v>79</v>
      </c>
      <c r="AG41" s="2" t="s">
        <v>80</v>
      </c>
      <c r="AH41" s="2" t="s">
        <v>81</v>
      </c>
      <c r="AI41" s="2" t="s">
        <v>82</v>
      </c>
      <c r="AJ41" s="2" t="s">
        <v>83</v>
      </c>
      <c r="AK41" s="2" t="s">
        <v>84</v>
      </c>
    </row>
    <row r="42" spans="1:37" ht="16" thickTop="1" x14ac:dyDescent="0.2">
      <c r="A42" t="s">
        <v>27</v>
      </c>
      <c r="B42" s="7">
        <f>B28*'Sales Ramp'!$B$20-B38</f>
        <v>-11864.110243055555</v>
      </c>
      <c r="C42" s="7">
        <f>C28*'Sales Ramp'!$B$20-C38</f>
        <v>-23535.465711805555</v>
      </c>
      <c r="D42" s="7">
        <f>D28*'Sales Ramp'!$B$20-D38</f>
        <v>-36296.119357638883</v>
      </c>
      <c r="E42" s="7">
        <f>E28*'Sales Ramp'!$B$20-E38</f>
        <v>-51208.309678819445</v>
      </c>
      <c r="F42" s="7">
        <f>F28*'Sales Ramp'!$B$20-F38</f>
        <v>-63880.389469401045</v>
      </c>
      <c r="G42" s="7">
        <f>G28*'Sales Ramp'!$B$20-G38</f>
        <v>-74368.361492648648</v>
      </c>
      <c r="H42" s="7">
        <f>H28*'Sales Ramp'!$B$20-H38</f>
        <v>-82726.828442745609</v>
      </c>
      <c r="I42" s="7">
        <f>I28*'Sales Ramp'!$B$20-I38</f>
        <v>-89009.027946520699</v>
      </c>
      <c r="J42" s="7">
        <f>J28*'Sales Ramp'!$B$20-J38</f>
        <v>-93266.86669013201</v>
      </c>
      <c r="K42" s="7">
        <f>K28*'Sales Ramp'!$B$20-K38</f>
        <v>-95550.953692583586</v>
      </c>
      <c r="L42" s="7">
        <f>L28*'Sales Ramp'!$B$20-L38</f>
        <v>-95910.632747404379</v>
      </c>
      <c r="M42" s="7">
        <f>M28*'Sales Ramp'!$B$20-M38</f>
        <v>-94394.014053285267</v>
      </c>
      <c r="N42" s="7">
        <f>N28*'Sales Ramp'!$B$20-N38</f>
        <v>-91048.005053949688</v>
      </c>
      <c r="O42" s="7">
        <f>O28*'Sales Ramp'!$B$20-O38</f>
        <v>-85918.340507027984</v>
      </c>
      <c r="P42" s="7">
        <f>P28*'Sales Ramp'!$B$20-P38</f>
        <v>-79049.611801209918</v>
      </c>
      <c r="Q42" s="7">
        <f>Q28*'Sales Ramp'!$B$20-Q38</f>
        <v>-70485.295540467923</v>
      </c>
      <c r="R42" s="7">
        <f>R28*'Sales Ramp'!$B$20-R38</f>
        <v>-60267.781413675024</v>
      </c>
      <c r="S42" s="7">
        <f>S28*'Sales Ramp'!$B$20-S38</f>
        <v>-48438.399367482401</v>
      </c>
      <c r="T42" s="7">
        <f>T28*'Sales Ramp'!$B$20-T38</f>
        <v>-35037.446099875204</v>
      </c>
      <c r="U42" s="7">
        <f>U28*'Sales Ramp'!$B$20-U38</f>
        <v>-20104.210891388764</v>
      </c>
      <c r="V42" s="7">
        <f>V28*'Sales Ramp'!$B$20-V38</f>
        <v>-3677.000790544902</v>
      </c>
      <c r="W42" s="7">
        <f>W28*'Sales Ramp'!$B$20-W38</f>
        <v>14206.834830347099</v>
      </c>
      <c r="X42" s="7">
        <f>X28*'Sales Ramp'!$B$20-X38</f>
        <v>33510.880333286303</v>
      </c>
      <c r="Y42" s="7">
        <f>Y28*'Sales Ramp'!$B$20-Y38</f>
        <v>54199.630471221521</v>
      </c>
      <c r="Z42" s="7">
        <f>Z28*'Sales Ramp'!$B$20-Z38</f>
        <v>76238.46762827778</v>
      </c>
      <c r="AA42" s="7">
        <f>AA28*'Sales Ramp'!$B$20-AA38</f>
        <v>99593.639628977107</v>
      </c>
      <c r="AB42" s="7">
        <f>AB28*'Sales Ramp'!$B$20-AB38</f>
        <v>124232.23810222832</v>
      </c>
      <c r="AC42" s="7">
        <f>AC28*'Sales Ramp'!$B$20-AC38</f>
        <v>150122.17738621775</v>
      </c>
      <c r="AD42" s="7">
        <f>AD28*'Sales Ramp'!$B$20-AD38</f>
        <v>177232.173960677</v>
      </c>
      <c r="AE42" s="7">
        <f>AE28*'Sales Ramp'!$B$20-AE38</f>
        <v>205531.72639334411</v>
      </c>
      <c r="AF42" s="7">
        <f>AF28*'Sales Ramp'!$B$20-AF38</f>
        <v>234991.09578776383</v>
      </c>
      <c r="AG42" s="7">
        <f>AG28*'Sales Ramp'!$B$20-AG38</f>
        <v>265581.28671989276</v>
      </c>
      <c r="AH42" s="7">
        <f>AH28*'Sales Ramp'!$B$20-AH38</f>
        <v>297274.02865128778</v>
      </c>
      <c r="AI42" s="7">
        <f>AI28*'Sales Ramp'!$B$20-AI38</f>
        <v>330041.75780696725</v>
      </c>
      <c r="AJ42" s="7">
        <f>AJ28*'Sales Ramp'!$B$20-AJ38</f>
        <v>363857.59950632416</v>
      </c>
      <c r="AK42" s="7">
        <f>AK28*'Sales Ramp'!$B$20-AK38</f>
        <v>398695.35093576694</v>
      </c>
    </row>
    <row r="43" spans="1:37" x14ac:dyDescent="0.2">
      <c r="A43" t="s">
        <v>28</v>
      </c>
      <c r="B43" s="7">
        <f>B30-B39</f>
        <v>-11864.110243055555</v>
      </c>
      <c r="C43" s="7">
        <f t="shared" ref="C43:AK43" si="10">C30-C39</f>
        <v>-35399.575954861109</v>
      </c>
      <c r="D43" s="7">
        <f t="shared" si="10"/>
        <v>-71695.695312499985</v>
      </c>
      <c r="E43" s="7">
        <f t="shared" si="10"/>
        <v>-122904.00499131944</v>
      </c>
      <c r="F43" s="7">
        <f t="shared" si="10"/>
        <v>-186784.39446072048</v>
      </c>
      <c r="G43" s="7">
        <f t="shared" si="10"/>
        <v>-261152.75595336911</v>
      </c>
      <c r="H43" s="7">
        <f t="shared" si="10"/>
        <v>-343879.58439611475</v>
      </c>
      <c r="I43" s="7">
        <f t="shared" si="10"/>
        <v>-432888.6123426354</v>
      </c>
      <c r="J43" s="7">
        <f t="shared" si="10"/>
        <v>-526155.47903276735</v>
      </c>
      <c r="K43" s="7">
        <f t="shared" si="10"/>
        <v>-621706.43272535095</v>
      </c>
      <c r="L43" s="7">
        <f t="shared" si="10"/>
        <v>-717617.06547275523</v>
      </c>
      <c r="M43" s="7">
        <f t="shared" si="10"/>
        <v>-812011.07952604047</v>
      </c>
      <c r="N43" s="7">
        <f t="shared" si="10"/>
        <v>-903059.08457999001</v>
      </c>
      <c r="O43" s="7">
        <f t="shared" si="10"/>
        <v>-988977.42508701817</v>
      </c>
      <c r="P43" s="7">
        <f t="shared" si="10"/>
        <v>-1068027.0368882283</v>
      </c>
      <c r="Q43" s="7">
        <f t="shared" si="10"/>
        <v>-1138512.3324286961</v>
      </c>
      <c r="R43" s="7">
        <f t="shared" si="10"/>
        <v>-1198780.1138423709</v>
      </c>
      <c r="S43" s="7">
        <f t="shared" si="10"/>
        <v>-1247218.5132098533</v>
      </c>
      <c r="T43" s="7">
        <f t="shared" si="10"/>
        <v>-1282255.9593097284</v>
      </c>
      <c r="U43" s="7">
        <f t="shared" si="10"/>
        <v>-1302360.1702011167</v>
      </c>
      <c r="V43" s="7">
        <f t="shared" si="10"/>
        <v>-1306037.1709916615</v>
      </c>
      <c r="W43" s="7">
        <f t="shared" si="10"/>
        <v>-1291830.3361613145</v>
      </c>
      <c r="X43" s="7">
        <f t="shared" si="10"/>
        <v>-1258319.4558280287</v>
      </c>
      <c r="Y43" s="7">
        <f t="shared" si="10"/>
        <v>-1204119.8253568066</v>
      </c>
      <c r="Z43" s="7">
        <f t="shared" si="10"/>
        <v>-1127881.3577285288</v>
      </c>
      <c r="AA43" s="7">
        <f t="shared" si="10"/>
        <v>-1028287.7180995522</v>
      </c>
      <c r="AB43" s="7">
        <f t="shared" si="10"/>
        <v>-904055.47999732383</v>
      </c>
      <c r="AC43" s="7">
        <f t="shared" si="10"/>
        <v>-753933.30261110514</v>
      </c>
      <c r="AD43" s="7">
        <f t="shared" si="10"/>
        <v>-576701.12865042686</v>
      </c>
      <c r="AE43" s="7">
        <f t="shared" si="10"/>
        <v>-371169.40225708298</v>
      </c>
      <c r="AF43" s="7">
        <f t="shared" si="10"/>
        <v>-136178.30646931939</v>
      </c>
      <c r="AG43" s="7">
        <f t="shared" si="10"/>
        <v>129402.98025057279</v>
      </c>
      <c r="AH43" s="7">
        <f t="shared" si="10"/>
        <v>426677.00890186056</v>
      </c>
      <c r="AI43" s="7">
        <f t="shared" si="10"/>
        <v>756718.76670882665</v>
      </c>
      <c r="AJ43" s="7">
        <f t="shared" si="10"/>
        <v>1120576.3662151508</v>
      </c>
      <c r="AK43" s="7">
        <f t="shared" si="10"/>
        <v>1519271.7171509173</v>
      </c>
    </row>
    <row r="46" spans="1:37" x14ac:dyDescent="0.2">
      <c r="A46" t="s">
        <v>125</v>
      </c>
    </row>
    <row r="48" spans="1:37" ht="18" thickBot="1" x14ac:dyDescent="0.25">
      <c r="A48" s="10" t="s">
        <v>119</v>
      </c>
      <c r="B48" s="2" t="s">
        <v>0</v>
      </c>
      <c r="C48" s="2" t="s">
        <v>1</v>
      </c>
      <c r="D48" s="2" t="s">
        <v>2</v>
      </c>
      <c r="E48" s="2" t="s">
        <v>3</v>
      </c>
      <c r="F48" s="2" t="s">
        <v>4</v>
      </c>
      <c r="G48" s="2" t="s">
        <v>5</v>
      </c>
      <c r="H48" s="2" t="s">
        <v>6</v>
      </c>
      <c r="I48" s="2" t="s">
        <v>7</v>
      </c>
      <c r="J48" s="2" t="s">
        <v>8</v>
      </c>
      <c r="K48" s="2" t="s">
        <v>9</v>
      </c>
      <c r="L48" s="2" t="s">
        <v>10</v>
      </c>
      <c r="M48" s="2" t="s">
        <v>11</v>
      </c>
      <c r="N48" s="2" t="s">
        <v>42</v>
      </c>
      <c r="O48" s="2" t="s">
        <v>43</v>
      </c>
      <c r="P48" s="2" t="s">
        <v>44</v>
      </c>
      <c r="Q48" s="2" t="s">
        <v>45</v>
      </c>
      <c r="R48" s="2" t="s">
        <v>46</v>
      </c>
      <c r="S48" s="2" t="s">
        <v>47</v>
      </c>
      <c r="T48" s="2" t="s">
        <v>48</v>
      </c>
      <c r="U48" s="2" t="s">
        <v>49</v>
      </c>
      <c r="V48" s="2" t="s">
        <v>50</v>
      </c>
      <c r="W48" s="2" t="s">
        <v>51</v>
      </c>
      <c r="X48" s="2" t="s">
        <v>52</v>
      </c>
      <c r="Y48" s="2" t="s">
        <v>53</v>
      </c>
      <c r="Z48" s="2" t="s">
        <v>73</v>
      </c>
      <c r="AA48" s="2" t="s">
        <v>74</v>
      </c>
      <c r="AB48" s="2" t="s">
        <v>75</v>
      </c>
      <c r="AC48" s="2" t="s">
        <v>76</v>
      </c>
      <c r="AD48" s="2" t="s">
        <v>77</v>
      </c>
      <c r="AE48" s="2" t="s">
        <v>78</v>
      </c>
      <c r="AF48" s="2" t="s">
        <v>79</v>
      </c>
      <c r="AG48" s="2" t="s">
        <v>80</v>
      </c>
      <c r="AH48" s="2" t="s">
        <v>81</v>
      </c>
      <c r="AI48" s="2" t="s">
        <v>82</v>
      </c>
      <c r="AJ48" s="2" t="s">
        <v>83</v>
      </c>
      <c r="AK48" s="2" t="s">
        <v>84</v>
      </c>
    </row>
    <row r="49" spans="1:37" ht="16" thickTop="1" x14ac:dyDescent="0.2">
      <c r="A49" t="s">
        <v>127</v>
      </c>
      <c r="B49" s="7">
        <f>B28</f>
        <v>295.13888888888891</v>
      </c>
      <c r="C49" s="7">
        <f t="shared" ref="C49:AK49" si="11">C28</f>
        <v>1556.8576388888891</v>
      </c>
      <c r="D49" s="7">
        <f t="shared" si="11"/>
        <v>4734.9500868055566</v>
      </c>
      <c r="E49" s="7">
        <f t="shared" si="11"/>
        <v>10784.979112413195</v>
      </c>
      <c r="F49" s="7">
        <f t="shared" si="11"/>
        <v>19635.146301269531</v>
      </c>
      <c r="G49" s="7">
        <f t="shared" si="11"/>
        <v>31215.448199293347</v>
      </c>
      <c r="H49" s="7">
        <f t="shared" si="11"/>
        <v>45457.631438755459</v>
      </c>
      <c r="I49" s="7">
        <f t="shared" si="11"/>
        <v>62295.148986119908</v>
      </c>
      <c r="J49" s="7">
        <f t="shared" si="11"/>
        <v>81663.11748368913</v>
      </c>
      <c r="K49" s="7">
        <f t="shared" si="11"/>
        <v>103498.27565770801</v>
      </c>
      <c r="L49" s="7">
        <f t="shared" si="11"/>
        <v>127738.94376626531</v>
      </c>
      <c r="M49" s="7">
        <f t="shared" si="11"/>
        <v>154324.98406099755</v>
      </c>
      <c r="N49" s="7">
        <f t="shared" si="11"/>
        <v>183197.7622372504</v>
      </c>
      <c r="O49" s="7">
        <f t="shared" si="11"/>
        <v>214300.10984798579</v>
      </c>
      <c r="P49" s="7">
        <f t="shared" si="11"/>
        <v>247576.28765734172</v>
      </c>
      <c r="Q49" s="7">
        <f t="shared" si="11"/>
        <v>282971.94991035259</v>
      </c>
      <c r="R49" s="7">
        <f t="shared" si="11"/>
        <v>320434.10949592706</v>
      </c>
      <c r="S49" s="7">
        <f t="shared" si="11"/>
        <v>359911.10398075113</v>
      </c>
      <c r="T49" s="7">
        <f t="shared" si="11"/>
        <v>401352.56249234348</v>
      </c>
      <c r="U49" s="7">
        <f t="shared" si="11"/>
        <v>444709.3734300349</v>
      </c>
      <c r="V49" s="7">
        <f t="shared" si="11"/>
        <v>489933.65298317291</v>
      </c>
      <c r="W49" s="7">
        <f t="shared" si="11"/>
        <v>536978.71443637135</v>
      </c>
      <c r="X49" s="7">
        <f t="shared" si="11"/>
        <v>585799.03824212868</v>
      </c>
      <c r="Y49" s="7">
        <f t="shared" si="11"/>
        <v>636350.24284163094</v>
      </c>
      <c r="Z49" s="7">
        <f t="shared" si="11"/>
        <v>688589.05621503456</v>
      </c>
      <c r="AA49" s="7">
        <f t="shared" si="11"/>
        <v>742473.28814299207</v>
      </c>
      <c r="AB49" s="7">
        <f t="shared" si="11"/>
        <v>797961.80316163949</v>
      </c>
      <c r="AC49" s="7">
        <f t="shared" si="11"/>
        <v>855014.49419370957</v>
      </c>
      <c r="AD49" s="7">
        <f t="shared" si="11"/>
        <v>913592.25683886686</v>
      </c>
      <c r="AE49" s="7">
        <f t="shared" si="11"/>
        <v>973656.9643067841</v>
      </c>
      <c r="AF49" s="7">
        <f t="shared" si="11"/>
        <v>1035171.4429768922</v>
      </c>
      <c r="AG49" s="7">
        <f t="shared" si="11"/>
        <v>1098099.4485691367</v>
      </c>
      <c r="AH49" s="7">
        <f t="shared" si="11"/>
        <v>1162405.6429104637</v>
      </c>
      <c r="AI49" s="7">
        <f t="shared" si="11"/>
        <v>1228055.5712821465</v>
      </c>
      <c r="AJ49" s="7">
        <f t="shared" si="11"/>
        <v>1295015.640333426</v>
      </c>
      <c r="AK49" s="7">
        <f t="shared" si="11"/>
        <v>1363253.0965473126</v>
      </c>
    </row>
    <row r="50" spans="1:37" x14ac:dyDescent="0.2">
      <c r="A50" t="s">
        <v>126</v>
      </c>
      <c r="B50" s="6">
        <f>'Sales Ramp'!B99</f>
        <v>590.27777777777783</v>
      </c>
      <c r="C50" s="6">
        <f>'Sales Ramp'!C99</f>
        <v>3113.7152777777783</v>
      </c>
      <c r="D50" s="6">
        <f>'Sales Ramp'!D99</f>
        <v>9469.9001736111131</v>
      </c>
      <c r="E50" s="6">
        <f>'Sales Ramp'!E99</f>
        <v>21569.958224826391</v>
      </c>
      <c r="F50" s="6">
        <f>'Sales Ramp'!F99</f>
        <v>39270.292602539062</v>
      </c>
      <c r="G50" s="6">
        <f>'Sales Ramp'!G99</f>
        <v>62430.896398586694</v>
      </c>
      <c r="H50" s="6">
        <f>'Sales Ramp'!H99</f>
        <v>90915.262877510919</v>
      </c>
      <c r="I50" s="6">
        <f>'Sales Ramp'!I99</f>
        <v>124590.29797223982</v>
      </c>
      <c r="J50" s="6">
        <f>'Sales Ramp'!J99</f>
        <v>163326.23496737826</v>
      </c>
      <c r="K50" s="6">
        <f>'Sales Ramp'!K99</f>
        <v>206996.55131541603</v>
      </c>
      <c r="L50" s="6">
        <f>'Sales Ramp'!L99</f>
        <v>255477.88753253061</v>
      </c>
      <c r="M50" s="6">
        <f>'Sales Ramp'!M99</f>
        <v>308649.9681219951</v>
      </c>
      <c r="N50" s="6">
        <f>'Sales Ramp'!N99</f>
        <v>366395.52447450079</v>
      </c>
      <c r="O50" s="6">
        <f>'Sales Ramp'!O99</f>
        <v>428600.21969597158</v>
      </c>
      <c r="P50" s="6">
        <f>'Sales Ramp'!P99</f>
        <v>495152.57531468343</v>
      </c>
      <c r="Q50" s="6">
        <f>'Sales Ramp'!Q99</f>
        <v>565943.89982070518</v>
      </c>
      <c r="R50" s="6">
        <f>'Sales Ramp'!R99</f>
        <v>640868.21899185411</v>
      </c>
      <c r="S50" s="6">
        <f>'Sales Ramp'!S99</f>
        <v>719822.20796150225</v>
      </c>
      <c r="T50" s="6">
        <f>'Sales Ramp'!T99</f>
        <v>802705.12498468696</v>
      </c>
      <c r="U50" s="6">
        <f>'Sales Ramp'!U99</f>
        <v>889418.7468600698</v>
      </c>
      <c r="V50" s="6">
        <f>'Sales Ramp'!V99</f>
        <v>979867.30596634583</v>
      </c>
      <c r="W50" s="6">
        <f>'Sales Ramp'!W99</f>
        <v>1073957.4288727427</v>
      </c>
      <c r="X50" s="6">
        <f>'Sales Ramp'!X99</f>
        <v>1171598.0764842574</v>
      </c>
      <c r="Y50" s="6">
        <f>'Sales Ramp'!Y99</f>
        <v>1272700.4856832619</v>
      </c>
      <c r="Z50" s="6">
        <f>'Sales Ramp'!Z99</f>
        <v>1377178.1124300691</v>
      </c>
      <c r="AA50" s="6">
        <f>'Sales Ramp'!AA99</f>
        <v>1484946.5762859841</v>
      </c>
      <c r="AB50" s="6">
        <f>'Sales Ramp'!AB99</f>
        <v>1595923.606323279</v>
      </c>
      <c r="AC50" s="6">
        <f>'Sales Ramp'!AC99</f>
        <v>1710028.9883874191</v>
      </c>
      <c r="AD50" s="6">
        <f>'Sales Ramp'!AD99</f>
        <v>1827184.5136777337</v>
      </c>
      <c r="AE50" s="6">
        <f>'Sales Ramp'!AE99</f>
        <v>1947313.9286135682</v>
      </c>
      <c r="AF50" s="6">
        <f>'Sales Ramp'!AF99</f>
        <v>2070342.8859537845</v>
      </c>
      <c r="AG50" s="6">
        <f>'Sales Ramp'!AG99</f>
        <v>2196198.8971382733</v>
      </c>
      <c r="AH50" s="6">
        <f>'Sales Ramp'!AH99</f>
        <v>2324811.2858209275</v>
      </c>
      <c r="AI50" s="6">
        <f>'Sales Ramp'!AI99</f>
        <v>2456111.142564293</v>
      </c>
      <c r="AJ50" s="6">
        <f>'Sales Ramp'!AJ99</f>
        <v>2590031.2806668519</v>
      </c>
      <c r="AK50" s="6">
        <f>'Sales Ramp'!AK99</f>
        <v>2726506.1930946251</v>
      </c>
    </row>
    <row r="53" spans="1:37" ht="18" thickBot="1" x14ac:dyDescent="0.25">
      <c r="A53" s="10" t="s">
        <v>72</v>
      </c>
      <c r="B53" s="2" t="s">
        <v>0</v>
      </c>
      <c r="C53" s="2" t="s">
        <v>1</v>
      </c>
      <c r="D53" s="2" t="s">
        <v>2</v>
      </c>
      <c r="E53" s="2" t="s">
        <v>3</v>
      </c>
      <c r="F53" s="2" t="s">
        <v>4</v>
      </c>
      <c r="G53" s="2" t="s">
        <v>5</v>
      </c>
      <c r="H53" s="2" t="s">
        <v>6</v>
      </c>
      <c r="I53" s="2" t="s">
        <v>7</v>
      </c>
      <c r="J53" s="2" t="s">
        <v>8</v>
      </c>
      <c r="K53" s="2" t="s">
        <v>9</v>
      </c>
      <c r="L53" s="2" t="s">
        <v>10</v>
      </c>
      <c r="M53" s="2" t="s">
        <v>11</v>
      </c>
      <c r="N53" s="2" t="s">
        <v>42</v>
      </c>
      <c r="O53" s="2" t="s">
        <v>43</v>
      </c>
      <c r="P53" s="2" t="s">
        <v>44</v>
      </c>
      <c r="Q53" s="2" t="s">
        <v>45</v>
      </c>
      <c r="R53" s="2" t="s">
        <v>46</v>
      </c>
      <c r="S53" s="2" t="s">
        <v>47</v>
      </c>
      <c r="T53" s="2" t="s">
        <v>48</v>
      </c>
      <c r="U53" s="2" t="s">
        <v>49</v>
      </c>
      <c r="V53" s="2" t="s">
        <v>50</v>
      </c>
      <c r="W53" s="2" t="s">
        <v>51</v>
      </c>
      <c r="X53" s="2" t="s">
        <v>52</v>
      </c>
      <c r="Y53" s="2" t="s">
        <v>53</v>
      </c>
      <c r="Z53" s="2" t="s">
        <v>73</v>
      </c>
      <c r="AA53" s="2" t="s">
        <v>74</v>
      </c>
      <c r="AB53" s="2" t="s">
        <v>75</v>
      </c>
      <c r="AC53" s="2" t="s">
        <v>76</v>
      </c>
      <c r="AD53" s="2" t="s">
        <v>77</v>
      </c>
      <c r="AE53" s="2" t="s">
        <v>78</v>
      </c>
      <c r="AF53" s="2" t="s">
        <v>79</v>
      </c>
      <c r="AG53" s="2" t="s">
        <v>80</v>
      </c>
      <c r="AH53" s="2" t="s">
        <v>81</v>
      </c>
      <c r="AI53" s="2" t="s">
        <v>82</v>
      </c>
      <c r="AJ53" s="2" t="s">
        <v>83</v>
      </c>
      <c r="AK53" s="2" t="s">
        <v>84</v>
      </c>
    </row>
    <row r="54" spans="1:37" ht="16" thickTop="1" x14ac:dyDescent="0.2">
      <c r="A54" t="s">
        <v>127</v>
      </c>
      <c r="B54" s="7">
        <f>B31</f>
        <v>295.13888888888891</v>
      </c>
      <c r="C54" s="7">
        <f t="shared" ref="C54:AK54" si="12">C31</f>
        <v>1261.7187500000002</v>
      </c>
      <c r="D54" s="7">
        <f t="shared" si="12"/>
        <v>3178.0924479166674</v>
      </c>
      <c r="E54" s="7">
        <f t="shared" si="12"/>
        <v>6050.0290256076387</v>
      </c>
      <c r="F54" s="7">
        <f t="shared" si="12"/>
        <v>8850.167188856336</v>
      </c>
      <c r="G54" s="7">
        <f t="shared" si="12"/>
        <v>11580.301898023816</v>
      </c>
      <c r="H54" s="7">
        <f t="shared" si="12"/>
        <v>14242.183239462112</v>
      </c>
      <c r="I54" s="7">
        <f t="shared" si="12"/>
        <v>16837.517547364449</v>
      </c>
      <c r="J54" s="7">
        <f t="shared" si="12"/>
        <v>19367.968497569222</v>
      </c>
      <c r="K54" s="7">
        <f t="shared" si="12"/>
        <v>21835.158174018885</v>
      </c>
      <c r="L54" s="7">
        <f t="shared" si="12"/>
        <v>24240.668108557293</v>
      </c>
      <c r="M54" s="7">
        <f t="shared" si="12"/>
        <v>26586.040294732244</v>
      </c>
      <c r="N54" s="7">
        <f t="shared" si="12"/>
        <v>28872.778176252847</v>
      </c>
      <c r="O54" s="7">
        <f t="shared" si="12"/>
        <v>31102.347610735393</v>
      </c>
      <c r="P54" s="7">
        <f t="shared" si="12"/>
        <v>33276.177809355926</v>
      </c>
      <c r="Q54" s="7">
        <f t="shared" si="12"/>
        <v>35395.662253010873</v>
      </c>
      <c r="R54" s="7">
        <f t="shared" si="12"/>
        <v>37462.159585574467</v>
      </c>
      <c r="S54" s="7">
        <f t="shared" si="12"/>
        <v>39476.99448482407</v>
      </c>
      <c r="T54" s="7">
        <f t="shared" si="12"/>
        <v>41441.458511592355</v>
      </c>
      <c r="U54" s="7">
        <f t="shared" si="12"/>
        <v>43356.810937691422</v>
      </c>
      <c r="V54" s="7">
        <f t="shared" si="12"/>
        <v>45224.279553138011</v>
      </c>
      <c r="W54" s="7">
        <f t="shared" si="12"/>
        <v>47045.061453198432</v>
      </c>
      <c r="X54" s="7">
        <f t="shared" si="12"/>
        <v>48820.323805757333</v>
      </c>
      <c r="Y54" s="7">
        <f t="shared" si="12"/>
        <v>50551.204599502264</v>
      </c>
      <c r="Z54" s="7">
        <f t="shared" si="12"/>
        <v>52238.813373403624</v>
      </c>
      <c r="AA54" s="7">
        <f t="shared" si="12"/>
        <v>53884.231927957502</v>
      </c>
      <c r="AB54" s="7">
        <f t="shared" si="12"/>
        <v>55488.51501864742</v>
      </c>
      <c r="AC54" s="7">
        <f t="shared" si="12"/>
        <v>57052.691032070084</v>
      </c>
      <c r="AD54" s="7">
        <f t="shared" si="12"/>
        <v>58577.762645157287</v>
      </c>
      <c r="AE54" s="7">
        <f t="shared" si="12"/>
        <v>60064.707467917236</v>
      </c>
      <c r="AF54" s="7">
        <f t="shared" si="12"/>
        <v>61514.478670108132</v>
      </c>
      <c r="AG54" s="7">
        <f t="shared" si="12"/>
        <v>62928.005592244444</v>
      </c>
      <c r="AH54" s="7">
        <f t="shared" si="12"/>
        <v>64306.194341327064</v>
      </c>
      <c r="AI54" s="7">
        <f t="shared" si="12"/>
        <v>65649.928371682763</v>
      </c>
      <c r="AJ54" s="7">
        <f t="shared" si="12"/>
        <v>66960.069051279454</v>
      </c>
      <c r="AK54" s="7">
        <f t="shared" si="12"/>
        <v>68237.456213886617</v>
      </c>
    </row>
    <row r="55" spans="1:37" x14ac:dyDescent="0.2">
      <c r="A55" t="s">
        <v>126</v>
      </c>
      <c r="B55" s="7">
        <f>'Sales Ramp'!B102</f>
        <v>590.27777777777783</v>
      </c>
      <c r="C55" s="7">
        <f>'Sales Ramp'!C102</f>
        <v>2523.4375000000005</v>
      </c>
      <c r="D55" s="7">
        <f>'Sales Ramp'!D102</f>
        <v>6356.1848958333348</v>
      </c>
      <c r="E55" s="7">
        <f>'Sales Ramp'!E102</f>
        <v>12100.058051215277</v>
      </c>
      <c r="F55" s="7">
        <f>'Sales Ramp'!F102</f>
        <v>17700.334377712672</v>
      </c>
      <c r="G55" s="7">
        <f>'Sales Ramp'!G102</f>
        <v>23160.603796047631</v>
      </c>
      <c r="H55" s="7">
        <f>'Sales Ramp'!H102</f>
        <v>28484.366478924225</v>
      </c>
      <c r="I55" s="7">
        <f>'Sales Ramp'!I102</f>
        <v>33675.035094728897</v>
      </c>
      <c r="J55" s="7">
        <f>'Sales Ramp'!J102</f>
        <v>38735.936995138443</v>
      </c>
      <c r="K55" s="7">
        <f>'Sales Ramp'!K102</f>
        <v>43670.31634803777</v>
      </c>
      <c r="L55" s="7">
        <f>'Sales Ramp'!L102</f>
        <v>48481.336217114585</v>
      </c>
      <c r="M55" s="7">
        <f>'Sales Ramp'!M102</f>
        <v>53172.080589464487</v>
      </c>
      <c r="N55" s="7">
        <f>'Sales Ramp'!N102</f>
        <v>57745.556352505693</v>
      </c>
      <c r="O55" s="7">
        <f>'Sales Ramp'!O102</f>
        <v>62204.695221470785</v>
      </c>
      <c r="P55" s="7">
        <f>'Sales Ramp'!P102</f>
        <v>66552.355618711852</v>
      </c>
      <c r="Q55" s="7">
        <f>'Sales Ramp'!Q102</f>
        <v>70791.324506021745</v>
      </c>
      <c r="R55" s="7">
        <f>'Sales Ramp'!R102</f>
        <v>74924.319171148934</v>
      </c>
      <c r="S55" s="7">
        <f>'Sales Ramp'!S102</f>
        <v>78953.98896964814</v>
      </c>
      <c r="T55" s="7">
        <f>'Sales Ramp'!T102</f>
        <v>82882.917023184709</v>
      </c>
      <c r="U55" s="7">
        <f>'Sales Ramp'!U102</f>
        <v>86713.621875382843</v>
      </c>
      <c r="V55" s="7">
        <f>'Sales Ramp'!V102</f>
        <v>90448.559106276021</v>
      </c>
      <c r="W55" s="7">
        <f>'Sales Ramp'!W102</f>
        <v>94090.122906396864</v>
      </c>
      <c r="X55" s="7">
        <f>'Sales Ramp'!X102</f>
        <v>97640.647611514665</v>
      </c>
      <c r="Y55" s="7">
        <f>'Sales Ramp'!Y102</f>
        <v>101102.40919900453</v>
      </c>
      <c r="Z55" s="7">
        <f>'Sales Ramp'!Z102</f>
        <v>104477.62674680725</v>
      </c>
      <c r="AA55" s="7">
        <f>'Sales Ramp'!AA102</f>
        <v>107768.463855915</v>
      </c>
      <c r="AB55" s="7">
        <f>'Sales Ramp'!AB102</f>
        <v>110977.03003729484</v>
      </c>
      <c r="AC55" s="7">
        <f>'Sales Ramp'!AC102</f>
        <v>114105.38206414017</v>
      </c>
      <c r="AD55" s="7">
        <f>'Sales Ramp'!AD102</f>
        <v>117155.52529031457</v>
      </c>
      <c r="AE55" s="7">
        <f>'Sales Ramp'!AE102</f>
        <v>120129.41493583447</v>
      </c>
      <c r="AF55" s="7">
        <f>'Sales Ramp'!AF102</f>
        <v>123028.95734021626</v>
      </c>
      <c r="AG55" s="7">
        <f>'Sales Ramp'!AG102</f>
        <v>125856.01118448889</v>
      </c>
      <c r="AH55" s="7">
        <f>'Sales Ramp'!AH102</f>
        <v>128612.38868265413</v>
      </c>
      <c r="AI55" s="7">
        <f>'Sales Ramp'!AI102</f>
        <v>131299.85674336553</v>
      </c>
      <c r="AJ55" s="7">
        <f>'Sales Ramp'!AJ102</f>
        <v>133920.13810255891</v>
      </c>
      <c r="AK55" s="7">
        <f>'Sales Ramp'!AK102</f>
        <v>136474.91242777323</v>
      </c>
    </row>
    <row r="58" spans="1:37" ht="18" thickBot="1" x14ac:dyDescent="0.25">
      <c r="A58" s="10" t="s">
        <v>128</v>
      </c>
      <c r="B58" s="2" t="s">
        <v>0</v>
      </c>
      <c r="C58" s="2" t="s">
        <v>1</v>
      </c>
      <c r="D58" s="2" t="s">
        <v>2</v>
      </c>
      <c r="E58" s="2" t="s">
        <v>3</v>
      </c>
      <c r="F58" s="2" t="s">
        <v>4</v>
      </c>
      <c r="G58" s="2" t="s">
        <v>5</v>
      </c>
      <c r="H58" s="2" t="s">
        <v>6</v>
      </c>
      <c r="I58" s="2" t="s">
        <v>7</v>
      </c>
      <c r="J58" s="2" t="s">
        <v>8</v>
      </c>
      <c r="K58" s="2" t="s">
        <v>9</v>
      </c>
      <c r="L58" s="2" t="s">
        <v>10</v>
      </c>
      <c r="M58" s="2" t="s">
        <v>11</v>
      </c>
      <c r="N58" s="2" t="s">
        <v>42</v>
      </c>
      <c r="O58" s="2" t="s">
        <v>43</v>
      </c>
      <c r="P58" s="2" t="s">
        <v>44</v>
      </c>
      <c r="Q58" s="2" t="s">
        <v>45</v>
      </c>
      <c r="R58" s="2" t="s">
        <v>46</v>
      </c>
      <c r="S58" s="2" t="s">
        <v>47</v>
      </c>
      <c r="T58" s="2" t="s">
        <v>48</v>
      </c>
      <c r="U58" s="2" t="s">
        <v>49</v>
      </c>
      <c r="V58" s="2" t="s">
        <v>50</v>
      </c>
      <c r="W58" s="2" t="s">
        <v>51</v>
      </c>
      <c r="X58" s="2" t="s">
        <v>52</v>
      </c>
      <c r="Y58" s="2" t="s">
        <v>53</v>
      </c>
      <c r="Z58" s="2" t="s">
        <v>73</v>
      </c>
      <c r="AA58" s="2" t="s">
        <v>74</v>
      </c>
      <c r="AB58" s="2" t="s">
        <v>75</v>
      </c>
      <c r="AC58" s="2" t="s">
        <v>76</v>
      </c>
      <c r="AD58" s="2" t="s">
        <v>77</v>
      </c>
      <c r="AE58" s="2" t="s">
        <v>78</v>
      </c>
      <c r="AF58" s="2" t="s">
        <v>79</v>
      </c>
      <c r="AG58" s="2" t="s">
        <v>80</v>
      </c>
      <c r="AH58" s="2" t="s">
        <v>81</v>
      </c>
      <c r="AI58" s="2" t="s">
        <v>82</v>
      </c>
      <c r="AJ58" s="2" t="s">
        <v>83</v>
      </c>
      <c r="AK58" s="2" t="s">
        <v>84</v>
      </c>
    </row>
    <row r="59" spans="1:37" ht="16" thickTop="1" x14ac:dyDescent="0.2">
      <c r="A59" t="s">
        <v>127</v>
      </c>
      <c r="B59" s="7">
        <f>B42</f>
        <v>-11864.110243055555</v>
      </c>
      <c r="C59" s="7">
        <f t="shared" ref="C59:AK59" si="13">C42</f>
        <v>-23535.465711805555</v>
      </c>
      <c r="D59" s="7">
        <f t="shared" si="13"/>
        <v>-36296.119357638883</v>
      </c>
      <c r="E59" s="7">
        <f t="shared" si="13"/>
        <v>-51208.309678819445</v>
      </c>
      <c r="F59" s="7">
        <f t="shared" si="13"/>
        <v>-63880.389469401045</v>
      </c>
      <c r="G59" s="7">
        <f t="shared" si="13"/>
        <v>-74368.361492648648</v>
      </c>
      <c r="H59" s="7">
        <f t="shared" si="13"/>
        <v>-82726.828442745609</v>
      </c>
      <c r="I59" s="7">
        <f t="shared" si="13"/>
        <v>-89009.027946520699</v>
      </c>
      <c r="J59" s="7">
        <f t="shared" si="13"/>
        <v>-93266.86669013201</v>
      </c>
      <c r="K59" s="7">
        <f t="shared" si="13"/>
        <v>-95550.953692583586</v>
      </c>
      <c r="L59" s="7">
        <f t="shared" si="13"/>
        <v>-95910.632747404379</v>
      </c>
      <c r="M59" s="7">
        <f t="shared" si="13"/>
        <v>-94394.014053285267</v>
      </c>
      <c r="N59" s="7">
        <f t="shared" si="13"/>
        <v>-91048.005053949688</v>
      </c>
      <c r="O59" s="7">
        <f t="shared" si="13"/>
        <v>-85918.340507027984</v>
      </c>
      <c r="P59" s="7">
        <f t="shared" si="13"/>
        <v>-79049.611801209918</v>
      </c>
      <c r="Q59" s="7">
        <f t="shared" si="13"/>
        <v>-70485.295540467923</v>
      </c>
      <c r="R59" s="7">
        <f t="shared" si="13"/>
        <v>-60267.781413675024</v>
      </c>
      <c r="S59" s="7">
        <f t="shared" si="13"/>
        <v>-48438.399367482401</v>
      </c>
      <c r="T59" s="7">
        <f t="shared" si="13"/>
        <v>-35037.446099875204</v>
      </c>
      <c r="U59" s="7">
        <f t="shared" si="13"/>
        <v>-20104.210891388764</v>
      </c>
      <c r="V59" s="7">
        <f t="shared" si="13"/>
        <v>-3677.000790544902</v>
      </c>
      <c r="W59" s="7">
        <f t="shared" si="13"/>
        <v>14206.834830347099</v>
      </c>
      <c r="X59" s="7">
        <f t="shared" si="13"/>
        <v>33510.880333286303</v>
      </c>
      <c r="Y59" s="7">
        <f t="shared" si="13"/>
        <v>54199.630471221521</v>
      </c>
      <c r="Z59" s="7">
        <f t="shared" si="13"/>
        <v>76238.46762827778</v>
      </c>
      <c r="AA59" s="7">
        <f t="shared" si="13"/>
        <v>99593.639628977107</v>
      </c>
      <c r="AB59" s="7">
        <f t="shared" si="13"/>
        <v>124232.23810222832</v>
      </c>
      <c r="AC59" s="7">
        <f t="shared" si="13"/>
        <v>150122.17738621775</v>
      </c>
      <c r="AD59" s="7">
        <f t="shared" si="13"/>
        <v>177232.173960677</v>
      </c>
      <c r="AE59" s="7">
        <f t="shared" si="13"/>
        <v>205531.72639334411</v>
      </c>
      <c r="AF59" s="7">
        <f t="shared" si="13"/>
        <v>234991.09578776383</v>
      </c>
      <c r="AG59" s="7">
        <f t="shared" si="13"/>
        <v>265581.28671989276</v>
      </c>
      <c r="AH59" s="7">
        <f t="shared" si="13"/>
        <v>297274.02865128778</v>
      </c>
      <c r="AI59" s="7">
        <f t="shared" si="13"/>
        <v>330041.75780696725</v>
      </c>
      <c r="AJ59" s="7">
        <f t="shared" si="13"/>
        <v>363857.59950632416</v>
      </c>
      <c r="AK59" s="7">
        <f t="shared" si="13"/>
        <v>398695.35093576694</v>
      </c>
    </row>
    <row r="60" spans="1:37" x14ac:dyDescent="0.2">
      <c r="A60" t="s">
        <v>126</v>
      </c>
      <c r="B60" s="7">
        <f>'Sales Ramp'!B113</f>
        <v>-23728.220486111109</v>
      </c>
      <c r="C60" s="7">
        <f>'Sales Ramp'!C113</f>
        <v>-47070.931423611109</v>
      </c>
      <c r="D60" s="7">
        <f>'Sales Ramp'!D113</f>
        <v>-72592.238715277766</v>
      </c>
      <c r="E60" s="7">
        <f>'Sales Ramp'!E113</f>
        <v>-102416.61935763889</v>
      </c>
      <c r="F60" s="7">
        <f>'Sales Ramp'!F113</f>
        <v>-127760.77893880209</v>
      </c>
      <c r="G60" s="7">
        <f>'Sales Ramp'!G113</f>
        <v>-148736.7229852973</v>
      </c>
      <c r="H60" s="7">
        <f>'Sales Ramp'!H113</f>
        <v>-165453.65688549122</v>
      </c>
      <c r="I60" s="7">
        <f>'Sales Ramp'!I113</f>
        <v>-178018.0558930414</v>
      </c>
      <c r="J60" s="7">
        <f>'Sales Ramp'!J113</f>
        <v>-186533.73338026402</v>
      </c>
      <c r="K60" s="7">
        <f>'Sales Ramp'!K113</f>
        <v>-191101.90738516717</v>
      </c>
      <c r="L60" s="7">
        <f>'Sales Ramp'!L113</f>
        <v>-191821.26549480876</v>
      </c>
      <c r="M60" s="7">
        <f>'Sales Ramp'!M113</f>
        <v>-188788.02810657053</v>
      </c>
      <c r="N60" s="7">
        <f>'Sales Ramp'!N113</f>
        <v>-182096.01010789938</v>
      </c>
      <c r="O60" s="7">
        <f>'Sales Ramp'!O113</f>
        <v>-171836.68101405597</v>
      </c>
      <c r="P60" s="7">
        <f>'Sales Ramp'!P113</f>
        <v>-158099.22360241984</v>
      </c>
      <c r="Q60" s="7">
        <f>'Sales Ramp'!Q113</f>
        <v>-140970.59108093585</v>
      </c>
      <c r="R60" s="7">
        <f>'Sales Ramp'!R113</f>
        <v>-120535.56282735005</v>
      </c>
      <c r="S60" s="7">
        <f>'Sales Ramp'!S113</f>
        <v>-96876.798734964803</v>
      </c>
      <c r="T60" s="7">
        <f>'Sales Ramp'!T113</f>
        <v>-70074.892199750408</v>
      </c>
      <c r="U60" s="7">
        <f>'Sales Ramp'!U113</f>
        <v>-40208.421782777528</v>
      </c>
      <c r="V60" s="7">
        <f>'Sales Ramp'!V113</f>
        <v>-7354.0015810898039</v>
      </c>
      <c r="W60" s="7">
        <f>'Sales Ramp'!W113</f>
        <v>28413.669660694199</v>
      </c>
      <c r="X60" s="7">
        <f>'Sales Ramp'!X113</f>
        <v>67021.760666572605</v>
      </c>
      <c r="Y60" s="7">
        <f>'Sales Ramp'!Y113</f>
        <v>108399.26094244304</v>
      </c>
      <c r="Z60" s="7">
        <f>'Sales Ramp'!Z113</f>
        <v>152476.93525655556</v>
      </c>
      <c r="AA60" s="7">
        <f>'Sales Ramp'!AA113</f>
        <v>199187.27925795421</v>
      </c>
      <c r="AB60" s="7">
        <f>'Sales Ramp'!AB113</f>
        <v>248464.47620445665</v>
      </c>
      <c r="AC60" s="7">
        <f>'Sales Ramp'!AC113</f>
        <v>300244.3547724355</v>
      </c>
      <c r="AD60" s="7">
        <f>'Sales Ramp'!AD113</f>
        <v>354464.347921354</v>
      </c>
      <c r="AE60" s="7">
        <f>'Sales Ramp'!AE113</f>
        <v>411063.45278668823</v>
      </c>
      <c r="AF60" s="7">
        <f>'Sales Ramp'!AF113</f>
        <v>469982.19157552766</v>
      </c>
      <c r="AG60" s="7">
        <f>'Sales Ramp'!AG113</f>
        <v>531162.57343978551</v>
      </c>
      <c r="AH60" s="7">
        <f>'Sales Ramp'!AH113</f>
        <v>594548.05730257556</v>
      </c>
      <c r="AI60" s="7">
        <f>'Sales Ramp'!AI113</f>
        <v>660083.51561393449</v>
      </c>
      <c r="AJ60" s="7">
        <f>'Sales Ramp'!AJ113</f>
        <v>727715.19901264831</v>
      </c>
      <c r="AK60" s="7">
        <f>'Sales Ramp'!AK113</f>
        <v>797390.70187153388</v>
      </c>
    </row>
    <row r="63" spans="1:37" ht="18" thickBot="1" x14ac:dyDescent="0.25">
      <c r="A63" s="10" t="s">
        <v>28</v>
      </c>
      <c r="B63" s="2" t="s">
        <v>0</v>
      </c>
      <c r="C63" s="2" t="s">
        <v>1</v>
      </c>
      <c r="D63" s="2" t="s">
        <v>2</v>
      </c>
      <c r="E63" s="2" t="s">
        <v>3</v>
      </c>
      <c r="F63" s="2" t="s">
        <v>4</v>
      </c>
      <c r="G63" s="2" t="s">
        <v>5</v>
      </c>
      <c r="H63" s="2" t="s">
        <v>6</v>
      </c>
      <c r="I63" s="2" t="s">
        <v>7</v>
      </c>
      <c r="J63" s="2" t="s">
        <v>8</v>
      </c>
      <c r="K63" s="2" t="s">
        <v>9</v>
      </c>
      <c r="L63" s="2" t="s">
        <v>10</v>
      </c>
      <c r="M63" s="2" t="s">
        <v>11</v>
      </c>
      <c r="N63" s="2" t="s">
        <v>42</v>
      </c>
      <c r="O63" s="2" t="s">
        <v>43</v>
      </c>
      <c r="P63" s="2" t="s">
        <v>44</v>
      </c>
      <c r="Q63" s="2" t="s">
        <v>45</v>
      </c>
      <c r="R63" s="2" t="s">
        <v>46</v>
      </c>
      <c r="S63" s="2" t="s">
        <v>47</v>
      </c>
      <c r="T63" s="2" t="s">
        <v>48</v>
      </c>
      <c r="U63" s="2" t="s">
        <v>49</v>
      </c>
      <c r="V63" s="2" t="s">
        <v>50</v>
      </c>
      <c r="W63" s="2" t="s">
        <v>51</v>
      </c>
      <c r="X63" s="2" t="s">
        <v>52</v>
      </c>
      <c r="Y63" s="2" t="s">
        <v>53</v>
      </c>
      <c r="Z63" s="2" t="s">
        <v>73</v>
      </c>
      <c r="AA63" s="2" t="s">
        <v>74</v>
      </c>
      <c r="AB63" s="2" t="s">
        <v>75</v>
      </c>
      <c r="AC63" s="2" t="s">
        <v>76</v>
      </c>
      <c r="AD63" s="2" t="s">
        <v>77</v>
      </c>
      <c r="AE63" s="2" t="s">
        <v>78</v>
      </c>
      <c r="AF63" s="2" t="s">
        <v>79</v>
      </c>
      <c r="AG63" s="2" t="s">
        <v>80</v>
      </c>
      <c r="AH63" s="2" t="s">
        <v>81</v>
      </c>
      <c r="AI63" s="2" t="s">
        <v>82</v>
      </c>
      <c r="AJ63" s="2" t="s">
        <v>83</v>
      </c>
      <c r="AK63" s="2" t="s">
        <v>84</v>
      </c>
    </row>
    <row r="64" spans="1:37" ht="16" thickTop="1" x14ac:dyDescent="0.2">
      <c r="A64" t="s">
        <v>127</v>
      </c>
      <c r="B64" s="7">
        <f>B43</f>
        <v>-11864.110243055555</v>
      </c>
      <c r="C64" s="7">
        <f t="shared" ref="C64:AK64" si="14">C43</f>
        <v>-35399.575954861109</v>
      </c>
      <c r="D64" s="7">
        <f t="shared" si="14"/>
        <v>-71695.695312499985</v>
      </c>
      <c r="E64" s="7">
        <f t="shared" si="14"/>
        <v>-122904.00499131944</v>
      </c>
      <c r="F64" s="7">
        <f t="shared" si="14"/>
        <v>-186784.39446072048</v>
      </c>
      <c r="G64" s="7">
        <f t="shared" si="14"/>
        <v>-261152.75595336911</v>
      </c>
      <c r="H64" s="7">
        <f t="shared" si="14"/>
        <v>-343879.58439611475</v>
      </c>
      <c r="I64" s="7">
        <f t="shared" si="14"/>
        <v>-432888.6123426354</v>
      </c>
      <c r="J64" s="7">
        <f t="shared" si="14"/>
        <v>-526155.47903276735</v>
      </c>
      <c r="K64" s="7">
        <f t="shared" si="14"/>
        <v>-621706.43272535095</v>
      </c>
      <c r="L64" s="7">
        <f t="shared" si="14"/>
        <v>-717617.06547275523</v>
      </c>
      <c r="M64" s="7">
        <f t="shared" si="14"/>
        <v>-812011.07952604047</v>
      </c>
      <c r="N64" s="7">
        <f t="shared" si="14"/>
        <v>-903059.08457999001</v>
      </c>
      <c r="O64" s="7">
        <f t="shared" si="14"/>
        <v>-988977.42508701817</v>
      </c>
      <c r="P64" s="7">
        <f t="shared" si="14"/>
        <v>-1068027.0368882283</v>
      </c>
      <c r="Q64" s="7">
        <f t="shared" si="14"/>
        <v>-1138512.3324286961</v>
      </c>
      <c r="R64" s="7">
        <f t="shared" si="14"/>
        <v>-1198780.1138423709</v>
      </c>
      <c r="S64" s="7">
        <f t="shared" si="14"/>
        <v>-1247218.5132098533</v>
      </c>
      <c r="T64" s="7">
        <f t="shared" si="14"/>
        <v>-1282255.9593097284</v>
      </c>
      <c r="U64" s="7">
        <f t="shared" si="14"/>
        <v>-1302360.1702011167</v>
      </c>
      <c r="V64" s="7">
        <f t="shared" si="14"/>
        <v>-1306037.1709916615</v>
      </c>
      <c r="W64" s="7">
        <f t="shared" si="14"/>
        <v>-1291830.3361613145</v>
      </c>
      <c r="X64" s="7">
        <f t="shared" si="14"/>
        <v>-1258319.4558280287</v>
      </c>
      <c r="Y64" s="7">
        <f t="shared" si="14"/>
        <v>-1204119.8253568066</v>
      </c>
      <c r="Z64" s="7">
        <f t="shared" si="14"/>
        <v>-1127881.3577285288</v>
      </c>
      <c r="AA64" s="7">
        <f t="shared" si="14"/>
        <v>-1028287.7180995522</v>
      </c>
      <c r="AB64" s="7">
        <f t="shared" si="14"/>
        <v>-904055.47999732383</v>
      </c>
      <c r="AC64" s="7">
        <f t="shared" si="14"/>
        <v>-753933.30261110514</v>
      </c>
      <c r="AD64" s="7">
        <f t="shared" si="14"/>
        <v>-576701.12865042686</v>
      </c>
      <c r="AE64" s="7">
        <f t="shared" si="14"/>
        <v>-371169.40225708298</v>
      </c>
      <c r="AF64" s="7">
        <f t="shared" si="14"/>
        <v>-136178.30646931939</v>
      </c>
      <c r="AG64" s="7">
        <f t="shared" si="14"/>
        <v>129402.98025057279</v>
      </c>
      <c r="AH64" s="7">
        <f t="shared" si="14"/>
        <v>426677.00890186056</v>
      </c>
      <c r="AI64" s="7">
        <f t="shared" si="14"/>
        <v>756718.76670882665</v>
      </c>
      <c r="AJ64" s="7">
        <f t="shared" si="14"/>
        <v>1120576.3662151508</v>
      </c>
      <c r="AK64" s="7">
        <f t="shared" si="14"/>
        <v>1519271.7171509173</v>
      </c>
    </row>
    <row r="65" spans="1:37" x14ac:dyDescent="0.2">
      <c r="A65" t="s">
        <v>126</v>
      </c>
      <c r="B65" s="7">
        <f>'Sales Ramp'!B114</f>
        <v>-23728.220486111109</v>
      </c>
      <c r="C65" s="7">
        <f>'Sales Ramp'!C114</f>
        <v>-70799.151909722219</v>
      </c>
      <c r="D65" s="7">
        <f>'Sales Ramp'!D114</f>
        <v>-143391.39062499997</v>
      </c>
      <c r="E65" s="7">
        <f>'Sales Ramp'!E114</f>
        <v>-245808.00998263888</v>
      </c>
      <c r="F65" s="7">
        <f>'Sales Ramp'!F114</f>
        <v>-373568.78892144095</v>
      </c>
      <c r="G65" s="7">
        <f>'Sales Ramp'!G114</f>
        <v>-522305.51190673822</v>
      </c>
      <c r="H65" s="7">
        <f>'Sales Ramp'!H114</f>
        <v>-687759.1687922295</v>
      </c>
      <c r="I65" s="7">
        <f>'Sales Ramp'!I114</f>
        <v>-865777.2246852708</v>
      </c>
      <c r="J65" s="7">
        <f>'Sales Ramp'!J114</f>
        <v>-1052310.9580655347</v>
      </c>
      <c r="K65" s="7">
        <f>'Sales Ramp'!K114</f>
        <v>-1243412.8654507019</v>
      </c>
      <c r="L65" s="7">
        <f>'Sales Ramp'!L114</f>
        <v>-1435234.1309455105</v>
      </c>
      <c r="M65" s="7">
        <f>'Sales Ramp'!M114</f>
        <v>-1624022.1590520809</v>
      </c>
      <c r="N65" s="7">
        <f>'Sales Ramp'!N114</f>
        <v>-1806118.16915998</v>
      </c>
      <c r="O65" s="7">
        <f>'Sales Ramp'!O114</f>
        <v>-1977954.8501740363</v>
      </c>
      <c r="P65" s="7">
        <f>'Sales Ramp'!P114</f>
        <v>-2136054.0737764565</v>
      </c>
      <c r="Q65" s="7">
        <f>'Sales Ramp'!Q114</f>
        <v>-2277024.6648573922</v>
      </c>
      <c r="R65" s="7">
        <f>'Sales Ramp'!R114</f>
        <v>-2397560.2276847418</v>
      </c>
      <c r="S65" s="7">
        <f>'Sales Ramp'!S114</f>
        <v>-2494437.0264197066</v>
      </c>
      <c r="T65" s="7">
        <f>'Sales Ramp'!T114</f>
        <v>-2564511.9186194567</v>
      </c>
      <c r="U65" s="7">
        <f>'Sales Ramp'!U114</f>
        <v>-2604720.3404022334</v>
      </c>
      <c r="V65" s="7">
        <f>'Sales Ramp'!V114</f>
        <v>-2612074.341983323</v>
      </c>
      <c r="W65" s="7">
        <f>'Sales Ramp'!W114</f>
        <v>-2583660.672322629</v>
      </c>
      <c r="X65" s="7">
        <f>'Sales Ramp'!X114</f>
        <v>-2516638.9116560575</v>
      </c>
      <c r="Y65" s="7">
        <f>'Sales Ramp'!Y114</f>
        <v>-2408239.6507136133</v>
      </c>
      <c r="Z65" s="7">
        <f>'Sales Ramp'!Z114</f>
        <v>-2255762.7154570576</v>
      </c>
      <c r="AA65" s="7">
        <f>'Sales Ramp'!AA114</f>
        <v>-2056575.4361991044</v>
      </c>
      <c r="AB65" s="7">
        <f>'Sales Ramp'!AB114</f>
        <v>-1808110.9599946477</v>
      </c>
      <c r="AC65" s="7">
        <f>'Sales Ramp'!AC114</f>
        <v>-1507866.6052222103</v>
      </c>
      <c r="AD65" s="7">
        <f>'Sales Ramp'!AD114</f>
        <v>-1153402.2573008537</v>
      </c>
      <c r="AE65" s="7">
        <f>'Sales Ramp'!AE114</f>
        <v>-742338.80451416597</v>
      </c>
      <c r="AF65" s="7">
        <f>'Sales Ramp'!AF114</f>
        <v>-272356.61293863878</v>
      </c>
      <c r="AG65" s="7">
        <f>'Sales Ramp'!AG114</f>
        <v>258805.96050114557</v>
      </c>
      <c r="AH65" s="7">
        <f>'Sales Ramp'!AH114</f>
        <v>853354.01780372113</v>
      </c>
      <c r="AI65" s="7">
        <f>'Sales Ramp'!AI114</f>
        <v>1513437.5334176533</v>
      </c>
      <c r="AJ65" s="7">
        <f>'Sales Ramp'!AJ114</f>
        <v>2241152.7324303016</v>
      </c>
      <c r="AK65" s="7">
        <f>'Sales Ramp'!AK114</f>
        <v>3038543.4343018346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2"/>
  <sheetViews>
    <sheetView zoomScale="80" zoomScaleNormal="80" zoomScalePageLayoutView="80" workbookViewId="0">
      <selection activeCell="A136" sqref="A136"/>
    </sheetView>
  </sheetViews>
  <sheetFormatPr baseColWidth="10" defaultColWidth="8.83203125" defaultRowHeight="15" x14ac:dyDescent="0.2"/>
  <cols>
    <col min="1" max="1" width="33.33203125" customWidth="1"/>
    <col min="2" max="2" width="13" bestFit="1" customWidth="1"/>
    <col min="3" max="4" width="11.33203125" customWidth="1"/>
    <col min="5" max="6" width="12.33203125" bestFit="1" customWidth="1"/>
    <col min="7" max="7" width="11.33203125" customWidth="1"/>
    <col min="8" max="10" width="13.1640625" customWidth="1"/>
    <col min="11" max="17" width="13.1640625" bestFit="1" customWidth="1"/>
    <col min="18" max="37" width="13.83203125" bestFit="1" customWidth="1"/>
  </cols>
  <sheetData>
    <row r="1" spans="1:37" ht="24" thickBot="1" x14ac:dyDescent="0.3">
      <c r="A1" s="23" t="s">
        <v>132</v>
      </c>
      <c r="B1" s="23"/>
      <c r="C1" s="23"/>
      <c r="D1" s="23"/>
      <c r="E1" s="23"/>
    </row>
    <row r="2" spans="1:37" ht="16" thickTop="1" x14ac:dyDescent="0.2"/>
    <row r="3" spans="1:37" x14ac:dyDescent="0.2">
      <c r="A3" t="s">
        <v>133</v>
      </c>
    </row>
    <row r="5" spans="1:37" ht="18" thickBot="1" x14ac:dyDescent="0.25">
      <c r="A5" s="10" t="s">
        <v>128</v>
      </c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42</v>
      </c>
      <c r="O5" s="2" t="s">
        <v>43</v>
      </c>
      <c r="P5" s="2" t="s">
        <v>44</v>
      </c>
      <c r="Q5" s="2" t="s">
        <v>45</v>
      </c>
      <c r="R5" s="2" t="s">
        <v>46</v>
      </c>
      <c r="S5" s="2" t="s">
        <v>47</v>
      </c>
      <c r="T5" s="2" t="s">
        <v>48</v>
      </c>
      <c r="U5" s="2" t="s">
        <v>49</v>
      </c>
      <c r="V5" s="2" t="s">
        <v>50</v>
      </c>
      <c r="W5" s="2" t="s">
        <v>51</v>
      </c>
      <c r="X5" s="2" t="s">
        <v>52</v>
      </c>
      <c r="Y5" s="2" t="s">
        <v>53</v>
      </c>
      <c r="Z5" s="2" t="s">
        <v>73</v>
      </c>
      <c r="AA5" s="2" t="s">
        <v>74</v>
      </c>
      <c r="AB5" s="2" t="s">
        <v>75</v>
      </c>
      <c r="AC5" s="2" t="s">
        <v>76</v>
      </c>
      <c r="AD5" s="2" t="s">
        <v>77</v>
      </c>
      <c r="AE5" s="2" t="s">
        <v>78</v>
      </c>
      <c r="AF5" s="2" t="s">
        <v>79</v>
      </c>
      <c r="AG5" s="2" t="s">
        <v>80</v>
      </c>
      <c r="AH5" s="2" t="s">
        <v>81</v>
      </c>
      <c r="AI5" s="2" t="s">
        <v>82</v>
      </c>
      <c r="AJ5" s="2" t="s">
        <v>83</v>
      </c>
      <c r="AK5" s="2" t="s">
        <v>84</v>
      </c>
    </row>
    <row r="6" spans="1:37" ht="16" thickTop="1" x14ac:dyDescent="0.2">
      <c r="A6" t="s">
        <v>134</v>
      </c>
      <c r="B6" s="7">
        <f>B141</f>
        <v>-23728.220486111109</v>
      </c>
      <c r="C6" s="7">
        <f t="shared" ref="C6:AK6" si="0">C141</f>
        <v>-47065.028645833336</v>
      </c>
      <c r="D6" s="7">
        <f t="shared" si="0"/>
        <v>-72555.272569444438</v>
      </c>
      <c r="E6" s="7">
        <f t="shared" si="0"/>
        <v>-102285.41628689236</v>
      </c>
      <c r="F6" s="7">
        <f t="shared" si="0"/>
        <v>-127415.51632419163</v>
      </c>
      <c r="G6" s="7">
        <f t="shared" si="0"/>
        <v>-148003.07322734408</v>
      </c>
      <c r="H6" s="7">
        <f t="shared" si="0"/>
        <v>-164104.86878552655</v>
      </c>
      <c r="I6" s="7">
        <f t="shared" si="0"/>
        <v>-175776.97501555117</v>
      </c>
      <c r="J6" s="7">
        <f t="shared" si="0"/>
        <v>-183074.76303402</v>
      </c>
      <c r="K6" s="7">
        <f t="shared" si="0"/>
        <v>-186052.91181857744</v>
      </c>
      <c r="L6" s="7">
        <f t="shared" si="0"/>
        <v>-184765.4168596472</v>
      </c>
      <c r="M6" s="7">
        <f t="shared" si="0"/>
        <v>-179265.59870402317</v>
      </c>
      <c r="N6" s="7">
        <f t="shared" si="0"/>
        <v>-169606.11139166384</v>
      </c>
      <c r="O6" s="7">
        <f t="shared" si="0"/>
        <v>-155838.95078702841</v>
      </c>
      <c r="P6" s="7">
        <f t="shared" si="0"/>
        <v>-138015.4628062704</v>
      </c>
      <c r="Q6" s="7">
        <f t="shared" si="0"/>
        <v>-116186.3515415914</v>
      </c>
      <c r="R6" s="7">
        <f t="shared" si="0"/>
        <v>-90401.687284040265</v>
      </c>
      <c r="S6" s="7">
        <f t="shared" si="0"/>
        <v>-60710.914446027949</v>
      </c>
      <c r="T6" s="7">
        <f t="shared" si="0"/>
        <v>-27162.859384810203</v>
      </c>
      <c r="U6" s="7">
        <f t="shared" si="0"/>
        <v>10194.26187182276</v>
      </c>
      <c r="V6" s="7">
        <f t="shared" si="0"/>
        <v>51312.835996428854</v>
      </c>
      <c r="W6" s="7">
        <f t="shared" si="0"/>
        <v>96145.844828157336</v>
      </c>
      <c r="X6" s="7">
        <f t="shared" si="0"/>
        <v>144646.85793316981</v>
      </c>
      <c r="Y6" s="7">
        <f t="shared" si="0"/>
        <v>196770.02525805053</v>
      </c>
      <c r="Z6" s="7">
        <f t="shared" si="0"/>
        <v>252470.06987505045</v>
      </c>
      <c r="AA6" s="7">
        <f t="shared" si="0"/>
        <v>311702.28081801895</v>
      </c>
      <c r="AB6" s="7">
        <f t="shared" si="0"/>
        <v>374422.50600788032</v>
      </c>
      <c r="AC6" s="7">
        <f t="shared" si="0"/>
        <v>440587.14526654943</v>
      </c>
      <c r="AD6" s="7">
        <f t="shared" si="0"/>
        <v>510153.14341816586</v>
      </c>
      <c r="AE6" s="7">
        <f t="shared" si="0"/>
        <v>583077.98347656731</v>
      </c>
      <c r="AF6" s="7">
        <f t="shared" si="0"/>
        <v>659319.67991791898</v>
      </c>
      <c r="AG6" s="7">
        <f t="shared" si="0"/>
        <v>738836.77203743509</v>
      </c>
      <c r="AH6" s="7">
        <f t="shared" si="0"/>
        <v>821588.31738913734</v>
      </c>
      <c r="AI6" s="7">
        <f t="shared" si="0"/>
        <v>907533.885307624</v>
      </c>
      <c r="AJ6" s="7">
        <f t="shared" si="0"/>
        <v>996633.55051080999</v>
      </c>
      <c r="AK6" s="7">
        <f t="shared" si="0"/>
        <v>1088847.8867826369</v>
      </c>
    </row>
    <row r="7" spans="1:37" x14ac:dyDescent="0.2">
      <c r="A7" t="s">
        <v>135</v>
      </c>
      <c r="B7" s="7">
        <f>'Sales Ramp'!B113</f>
        <v>-23728.220486111109</v>
      </c>
      <c r="C7" s="7">
        <f>'Sales Ramp'!C113</f>
        <v>-47070.931423611109</v>
      </c>
      <c r="D7" s="7">
        <f>'Sales Ramp'!D113</f>
        <v>-72592.238715277766</v>
      </c>
      <c r="E7" s="7">
        <f>'Sales Ramp'!E113</f>
        <v>-102416.61935763889</v>
      </c>
      <c r="F7" s="7">
        <f>'Sales Ramp'!F113</f>
        <v>-127760.77893880209</v>
      </c>
      <c r="G7" s="7">
        <f>'Sales Ramp'!G113</f>
        <v>-148736.7229852973</v>
      </c>
      <c r="H7" s="7">
        <f>'Sales Ramp'!H113</f>
        <v>-165453.65688549122</v>
      </c>
      <c r="I7" s="7">
        <f>'Sales Ramp'!I113</f>
        <v>-178018.0558930414</v>
      </c>
      <c r="J7" s="7">
        <f>'Sales Ramp'!J113</f>
        <v>-186533.73338026402</v>
      </c>
      <c r="K7" s="7">
        <f>'Sales Ramp'!K113</f>
        <v>-191101.90738516717</v>
      </c>
      <c r="L7" s="7">
        <f>'Sales Ramp'!L113</f>
        <v>-191821.26549480876</v>
      </c>
      <c r="M7" s="7">
        <f>'Sales Ramp'!M113</f>
        <v>-188788.02810657053</v>
      </c>
      <c r="N7" s="7">
        <f>'Sales Ramp'!N113</f>
        <v>-182096.01010789938</v>
      </c>
      <c r="O7" s="7">
        <f>'Sales Ramp'!O113</f>
        <v>-171836.68101405597</v>
      </c>
      <c r="P7" s="7">
        <f>'Sales Ramp'!P113</f>
        <v>-158099.22360241984</v>
      </c>
      <c r="Q7" s="7">
        <f>'Sales Ramp'!Q113</f>
        <v>-140970.59108093585</v>
      </c>
      <c r="R7" s="7">
        <f>'Sales Ramp'!R113</f>
        <v>-120535.56282735005</v>
      </c>
      <c r="S7" s="7">
        <f>'Sales Ramp'!S113</f>
        <v>-96876.798734964803</v>
      </c>
      <c r="T7" s="7">
        <f>'Sales Ramp'!T113</f>
        <v>-70074.892199750408</v>
      </c>
      <c r="U7" s="7">
        <f>'Sales Ramp'!U113</f>
        <v>-40208.421782777528</v>
      </c>
      <c r="V7" s="7">
        <f>'Sales Ramp'!V113</f>
        <v>-7354.0015810898039</v>
      </c>
      <c r="W7" s="7">
        <f>'Sales Ramp'!W113</f>
        <v>28413.669660694199</v>
      </c>
      <c r="X7" s="7">
        <f>'Sales Ramp'!X113</f>
        <v>67021.760666572605</v>
      </c>
      <c r="Y7" s="7">
        <f>'Sales Ramp'!Y113</f>
        <v>108399.26094244304</v>
      </c>
      <c r="Z7" s="7">
        <f>'Sales Ramp'!Z113</f>
        <v>152476.93525655556</v>
      </c>
      <c r="AA7" s="7">
        <f>'Sales Ramp'!AA113</f>
        <v>199187.27925795421</v>
      </c>
      <c r="AB7" s="7">
        <f>'Sales Ramp'!AB113</f>
        <v>248464.47620445665</v>
      </c>
      <c r="AC7" s="7">
        <f>'Sales Ramp'!AC113</f>
        <v>300244.3547724355</v>
      </c>
      <c r="AD7" s="7">
        <f>'Sales Ramp'!AD113</f>
        <v>354464.347921354</v>
      </c>
      <c r="AE7" s="7">
        <f>'Sales Ramp'!AE113</f>
        <v>411063.45278668823</v>
      </c>
      <c r="AF7" s="7">
        <f>'Sales Ramp'!AF113</f>
        <v>469982.19157552766</v>
      </c>
      <c r="AG7" s="7">
        <f>'Sales Ramp'!AG113</f>
        <v>531162.57343978551</v>
      </c>
      <c r="AH7" s="7">
        <f>'Sales Ramp'!AH113</f>
        <v>594548.05730257556</v>
      </c>
      <c r="AI7" s="7">
        <f>'Sales Ramp'!AI113</f>
        <v>660083.51561393449</v>
      </c>
      <c r="AJ7" s="7">
        <f>'Sales Ramp'!AJ113</f>
        <v>727715.19901264831</v>
      </c>
      <c r="AK7" s="7">
        <f>'Sales Ramp'!AK113</f>
        <v>797390.70187153388</v>
      </c>
    </row>
    <row r="10" spans="1:37" ht="18" thickBot="1" x14ac:dyDescent="0.25">
      <c r="A10" s="10" t="s">
        <v>28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  <c r="H10" s="2" t="s">
        <v>6</v>
      </c>
      <c r="I10" s="2" t="s">
        <v>7</v>
      </c>
      <c r="J10" s="2" t="s">
        <v>8</v>
      </c>
      <c r="K10" s="2" t="s">
        <v>9</v>
      </c>
      <c r="L10" s="2" t="s">
        <v>10</v>
      </c>
      <c r="M10" s="2" t="s">
        <v>11</v>
      </c>
      <c r="N10" s="2" t="s">
        <v>42</v>
      </c>
      <c r="O10" s="2" t="s">
        <v>43</v>
      </c>
      <c r="P10" s="2" t="s">
        <v>44</v>
      </c>
      <c r="Q10" s="2" t="s">
        <v>45</v>
      </c>
      <c r="R10" s="2" t="s">
        <v>46</v>
      </c>
      <c r="S10" s="2" t="s">
        <v>47</v>
      </c>
      <c r="T10" s="2" t="s">
        <v>48</v>
      </c>
      <c r="U10" s="2" t="s">
        <v>49</v>
      </c>
      <c r="V10" s="2" t="s">
        <v>50</v>
      </c>
      <c r="W10" s="2" t="s">
        <v>51</v>
      </c>
      <c r="X10" s="2" t="s">
        <v>52</v>
      </c>
      <c r="Y10" s="2" t="s">
        <v>53</v>
      </c>
      <c r="Z10" s="2" t="s">
        <v>73</v>
      </c>
      <c r="AA10" s="2" t="s">
        <v>74</v>
      </c>
      <c r="AB10" s="2" t="s">
        <v>75</v>
      </c>
      <c r="AC10" s="2" t="s">
        <v>76</v>
      </c>
      <c r="AD10" s="2" t="s">
        <v>77</v>
      </c>
      <c r="AE10" s="2" t="s">
        <v>78</v>
      </c>
      <c r="AF10" s="2" t="s">
        <v>79</v>
      </c>
      <c r="AG10" s="2" t="s">
        <v>80</v>
      </c>
      <c r="AH10" s="2" t="s">
        <v>81</v>
      </c>
      <c r="AI10" s="2" t="s">
        <v>82</v>
      </c>
      <c r="AJ10" s="2" t="s">
        <v>83</v>
      </c>
      <c r="AK10" s="2" t="s">
        <v>84</v>
      </c>
    </row>
    <row r="11" spans="1:37" ht="16" thickTop="1" x14ac:dyDescent="0.2">
      <c r="A11" t="s">
        <v>134</v>
      </c>
      <c r="B11" s="7">
        <f>B142</f>
        <v>-23728.220486111109</v>
      </c>
      <c r="C11" s="7">
        <f t="shared" ref="C11:AK11" si="1">C142</f>
        <v>-70793.249131944453</v>
      </c>
      <c r="D11" s="7">
        <f t="shared" si="1"/>
        <v>-143348.52170138888</v>
      </c>
      <c r="E11" s="7">
        <f t="shared" si="1"/>
        <v>-245633.93798828122</v>
      </c>
      <c r="F11" s="7">
        <f t="shared" si="1"/>
        <v>-373049.45431247284</v>
      </c>
      <c r="G11" s="7">
        <f t="shared" si="1"/>
        <v>-521052.52753981686</v>
      </c>
      <c r="H11" s="7">
        <f t="shared" si="1"/>
        <v>-685157.39632534352</v>
      </c>
      <c r="I11" s="7">
        <f t="shared" si="1"/>
        <v>-860934.37134089461</v>
      </c>
      <c r="J11" s="7">
        <f t="shared" si="1"/>
        <v>-1044009.1343749145</v>
      </c>
      <c r="K11" s="7">
        <f t="shared" si="1"/>
        <v>-1230062.0461934919</v>
      </c>
      <c r="L11" s="7">
        <f t="shared" si="1"/>
        <v>-1414827.4630531389</v>
      </c>
      <c r="M11" s="7">
        <f t="shared" si="1"/>
        <v>-1594093.061757162</v>
      </c>
      <c r="N11" s="7">
        <f t="shared" si="1"/>
        <v>-1763699.1731488258</v>
      </c>
      <c r="O11" s="7">
        <f t="shared" si="1"/>
        <v>-1919538.1239358543</v>
      </c>
      <c r="P11" s="7">
        <f t="shared" si="1"/>
        <v>-2057553.586742125</v>
      </c>
      <c r="Q11" s="7">
        <f t="shared" si="1"/>
        <v>-2173739.9382837163</v>
      </c>
      <c r="R11" s="7">
        <f t="shared" si="1"/>
        <v>-2264141.6255677566</v>
      </c>
      <c r="S11" s="7">
        <f t="shared" si="1"/>
        <v>-2324852.540013785</v>
      </c>
      <c r="T11" s="7">
        <f t="shared" si="1"/>
        <v>-2352015.3993985951</v>
      </c>
      <c r="U11" s="7">
        <f t="shared" si="1"/>
        <v>-2341821.1375267711</v>
      </c>
      <c r="V11" s="7">
        <f t="shared" si="1"/>
        <v>-2290508.3015303425</v>
      </c>
      <c r="W11" s="7">
        <f t="shared" si="1"/>
        <v>-2194362.4567021849</v>
      </c>
      <c r="X11" s="7">
        <f t="shared" si="1"/>
        <v>-2049715.5987690147</v>
      </c>
      <c r="Y11" s="7">
        <f t="shared" si="1"/>
        <v>-1852945.5735109653</v>
      </c>
      <c r="Z11" s="7">
        <f t="shared" si="1"/>
        <v>-1600475.5036359131</v>
      </c>
      <c r="AA11" s="7">
        <f t="shared" si="1"/>
        <v>-1288773.2228178941</v>
      </c>
      <c r="AB11" s="7">
        <f t="shared" si="1"/>
        <v>-914350.7168100141</v>
      </c>
      <c r="AC11" s="7">
        <f t="shared" si="1"/>
        <v>-473763.57154346444</v>
      </c>
      <c r="AD11" s="7">
        <f t="shared" si="1"/>
        <v>36389.571874700487</v>
      </c>
      <c r="AE11" s="7">
        <f t="shared" si="1"/>
        <v>619467.55535126477</v>
      </c>
      <c r="AF11" s="7">
        <f t="shared" si="1"/>
        <v>1278787.2352691852</v>
      </c>
      <c r="AG11" s="7">
        <f t="shared" si="1"/>
        <v>2017624.0073066242</v>
      </c>
      <c r="AH11" s="7">
        <f t="shared" si="1"/>
        <v>2839212.3246957622</v>
      </c>
      <c r="AI11" s="7">
        <f t="shared" si="1"/>
        <v>3746746.2100033872</v>
      </c>
      <c r="AJ11" s="7">
        <f t="shared" si="1"/>
        <v>4743379.7605141997</v>
      </c>
      <c r="AK11" s="7">
        <f t="shared" si="1"/>
        <v>5832227.6472968347</v>
      </c>
    </row>
    <row r="12" spans="1:37" x14ac:dyDescent="0.2">
      <c r="A12" t="s">
        <v>135</v>
      </c>
      <c r="B12" s="7">
        <f>'Sales Ramp'!B114</f>
        <v>-23728.220486111109</v>
      </c>
      <c r="C12" s="7">
        <f>'Sales Ramp'!C114</f>
        <v>-70799.151909722219</v>
      </c>
      <c r="D12" s="7">
        <f>'Sales Ramp'!D114</f>
        <v>-143391.39062499997</v>
      </c>
      <c r="E12" s="7">
        <f>'Sales Ramp'!E114</f>
        <v>-245808.00998263888</v>
      </c>
      <c r="F12" s="7">
        <f>'Sales Ramp'!F114</f>
        <v>-373568.78892144095</v>
      </c>
      <c r="G12" s="7">
        <f>'Sales Ramp'!G114</f>
        <v>-522305.51190673822</v>
      </c>
      <c r="H12" s="7">
        <f>'Sales Ramp'!H114</f>
        <v>-687759.1687922295</v>
      </c>
      <c r="I12" s="7">
        <f>'Sales Ramp'!I114</f>
        <v>-865777.2246852708</v>
      </c>
      <c r="J12" s="7">
        <f>'Sales Ramp'!J114</f>
        <v>-1052310.9580655347</v>
      </c>
      <c r="K12" s="7">
        <f>'Sales Ramp'!K114</f>
        <v>-1243412.8654507019</v>
      </c>
      <c r="L12" s="7">
        <f>'Sales Ramp'!L114</f>
        <v>-1435234.1309455105</v>
      </c>
      <c r="M12" s="7">
        <f>'Sales Ramp'!M114</f>
        <v>-1624022.1590520809</v>
      </c>
      <c r="N12" s="7">
        <f>'Sales Ramp'!N114</f>
        <v>-1806118.16915998</v>
      </c>
      <c r="O12" s="7">
        <f>'Sales Ramp'!O114</f>
        <v>-1977954.8501740363</v>
      </c>
      <c r="P12" s="7">
        <f>'Sales Ramp'!P114</f>
        <v>-2136054.0737764565</v>
      </c>
      <c r="Q12" s="7">
        <f>'Sales Ramp'!Q114</f>
        <v>-2277024.6648573922</v>
      </c>
      <c r="R12" s="7">
        <f>'Sales Ramp'!R114</f>
        <v>-2397560.2276847418</v>
      </c>
      <c r="S12" s="7">
        <f>'Sales Ramp'!S114</f>
        <v>-2494437.0264197066</v>
      </c>
      <c r="T12" s="7">
        <f>'Sales Ramp'!T114</f>
        <v>-2564511.9186194567</v>
      </c>
      <c r="U12" s="7">
        <f>'Sales Ramp'!U114</f>
        <v>-2604720.3404022334</v>
      </c>
      <c r="V12" s="7">
        <f>'Sales Ramp'!V114</f>
        <v>-2612074.341983323</v>
      </c>
      <c r="W12" s="7">
        <f>'Sales Ramp'!W114</f>
        <v>-2583660.672322629</v>
      </c>
      <c r="X12" s="7">
        <f>'Sales Ramp'!X114</f>
        <v>-2516638.9116560575</v>
      </c>
      <c r="Y12" s="7">
        <f>'Sales Ramp'!Y114</f>
        <v>-2408239.6507136133</v>
      </c>
      <c r="Z12" s="7">
        <f>'Sales Ramp'!Z114</f>
        <v>-2255762.7154570576</v>
      </c>
      <c r="AA12" s="7">
        <f>'Sales Ramp'!AA114</f>
        <v>-2056575.4361991044</v>
      </c>
      <c r="AB12" s="7">
        <f>'Sales Ramp'!AB114</f>
        <v>-1808110.9599946477</v>
      </c>
      <c r="AC12" s="7">
        <f>'Sales Ramp'!AC114</f>
        <v>-1507866.6052222103</v>
      </c>
      <c r="AD12" s="7">
        <f>'Sales Ramp'!AD114</f>
        <v>-1153402.2573008537</v>
      </c>
      <c r="AE12" s="7">
        <f>'Sales Ramp'!AE114</f>
        <v>-742338.80451416597</v>
      </c>
      <c r="AF12" s="7">
        <f>'Sales Ramp'!AF114</f>
        <v>-272356.61293863878</v>
      </c>
      <c r="AG12" s="7">
        <f>'Sales Ramp'!AG114</f>
        <v>258805.96050114557</v>
      </c>
      <c r="AH12" s="7">
        <f>'Sales Ramp'!AH114</f>
        <v>853354.01780372113</v>
      </c>
      <c r="AI12" s="7">
        <f>'Sales Ramp'!AI114</f>
        <v>1513437.5334176533</v>
      </c>
      <c r="AJ12" s="7">
        <f>'Sales Ramp'!AJ114</f>
        <v>2241152.7324303016</v>
      </c>
      <c r="AK12" s="7">
        <f>'Sales Ramp'!AK114</f>
        <v>3038543.4343018346</v>
      </c>
    </row>
    <row r="32" spans="8:10" x14ac:dyDescent="0.2">
      <c r="H32" s="24" t="s">
        <v>69</v>
      </c>
      <c r="I32" s="19"/>
      <c r="J32" t="s">
        <v>68</v>
      </c>
    </row>
    <row r="34" spans="1:15" ht="21" thickBot="1" x14ac:dyDescent="0.3">
      <c r="A34" s="1" t="s">
        <v>116</v>
      </c>
      <c r="B34" s="1"/>
      <c r="C34" s="1"/>
      <c r="D34" s="1"/>
      <c r="E34" s="1"/>
    </row>
    <row r="35" spans="1:15" ht="17" thickTop="1" thickBot="1" x14ac:dyDescent="0.25">
      <c r="A35" s="11" t="s">
        <v>37</v>
      </c>
      <c r="B35" s="11"/>
    </row>
    <row r="36" spans="1:15" x14ac:dyDescent="0.2">
      <c r="A36" t="s">
        <v>17</v>
      </c>
      <c r="B36" s="14">
        <v>50000</v>
      </c>
    </row>
    <row r="37" spans="1:15" x14ac:dyDescent="0.2">
      <c r="A37" t="s">
        <v>18</v>
      </c>
      <c r="B37" s="14">
        <v>55000</v>
      </c>
      <c r="C37" t="s">
        <v>19</v>
      </c>
    </row>
    <row r="38" spans="1:15" x14ac:dyDescent="0.2">
      <c r="A38" t="s">
        <v>56</v>
      </c>
      <c r="B38" s="20">
        <v>1</v>
      </c>
      <c r="C38" s="20">
        <v>0.7</v>
      </c>
      <c r="D38" s="20">
        <v>0.3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</row>
    <row r="39" spans="1:15" x14ac:dyDescent="0.2">
      <c r="A39" t="s">
        <v>20</v>
      </c>
      <c r="B39" s="14">
        <v>30000</v>
      </c>
    </row>
    <row r="40" spans="1:15" x14ac:dyDescent="0.2">
      <c r="A40" t="s">
        <v>106</v>
      </c>
      <c r="B40" s="20">
        <v>0.15</v>
      </c>
      <c r="C40" t="s">
        <v>107</v>
      </c>
    </row>
    <row r="41" spans="1:15" x14ac:dyDescent="0.2">
      <c r="B41" s="34"/>
    </row>
    <row r="42" spans="1:15" ht="16" thickBot="1" x14ac:dyDescent="0.25">
      <c r="A42" s="11" t="s">
        <v>12</v>
      </c>
      <c r="B42" s="11"/>
    </row>
    <row r="43" spans="1:15" x14ac:dyDescent="0.2">
      <c r="A43" t="s">
        <v>13</v>
      </c>
      <c r="B43" s="13">
        <v>500000</v>
      </c>
      <c r="C43" t="s">
        <v>31</v>
      </c>
      <c r="D43" s="4"/>
      <c r="K43" s="26" t="s">
        <v>89</v>
      </c>
      <c r="L43" s="26"/>
      <c r="M43" s="26"/>
      <c r="N43" s="26"/>
      <c r="O43" s="26"/>
    </row>
    <row r="44" spans="1:15" x14ac:dyDescent="0.2">
      <c r="A44" t="s">
        <v>14</v>
      </c>
      <c r="B44" s="6">
        <f>B43/12</f>
        <v>41666.666666666664</v>
      </c>
      <c r="K44" s="18">
        <v>0.5</v>
      </c>
      <c r="L44" s="27" t="s">
        <v>86</v>
      </c>
      <c r="M44" s="27"/>
      <c r="N44" s="27"/>
      <c r="O44" s="27"/>
    </row>
    <row r="45" spans="1:15" x14ac:dyDescent="0.2">
      <c r="B45" s="6"/>
      <c r="K45" s="37">
        <v>1.5</v>
      </c>
      <c r="L45" s="29" t="s">
        <v>92</v>
      </c>
      <c r="M45" s="27"/>
      <c r="N45" s="27"/>
      <c r="O45" s="27"/>
    </row>
    <row r="46" spans="1:15" ht="16" thickBot="1" x14ac:dyDescent="0.25">
      <c r="A46" s="11" t="s">
        <v>38</v>
      </c>
      <c r="B46" s="12"/>
      <c r="K46" s="42">
        <f>K45*(1-K44)</f>
        <v>0.75</v>
      </c>
      <c r="L46" s="27" t="s">
        <v>129</v>
      </c>
      <c r="M46" s="27"/>
      <c r="N46" s="27"/>
      <c r="O46" s="27"/>
    </row>
    <row r="47" spans="1:15" x14ac:dyDescent="0.2">
      <c r="A47" t="s">
        <v>16</v>
      </c>
      <c r="B47" s="17">
        <v>1.2500000000000001E-2</v>
      </c>
      <c r="K47" s="18">
        <v>0.03</v>
      </c>
      <c r="L47" s="29" t="s">
        <v>93</v>
      </c>
      <c r="M47" s="27"/>
      <c r="N47" s="27"/>
      <c r="O47" s="27"/>
    </row>
    <row r="48" spans="1:15" x14ac:dyDescent="0.2">
      <c r="A48" t="s">
        <v>26</v>
      </c>
      <c r="B48" s="17">
        <v>0.8</v>
      </c>
      <c r="K48" s="18">
        <v>0.2</v>
      </c>
      <c r="L48" s="29" t="s">
        <v>94</v>
      </c>
      <c r="M48" s="27"/>
      <c r="N48" s="27"/>
      <c r="O48" s="27"/>
    </row>
    <row r="49" spans="1:15" x14ac:dyDescent="0.2">
      <c r="B49" s="5"/>
      <c r="K49" s="27"/>
      <c r="L49" s="27"/>
      <c r="M49" s="27"/>
      <c r="N49" s="27"/>
      <c r="O49" s="27"/>
    </row>
    <row r="50" spans="1:15" ht="16" thickBot="1" x14ac:dyDescent="0.25">
      <c r="A50" s="38" t="s">
        <v>36</v>
      </c>
      <c r="B50" s="38"/>
      <c r="C50" s="38"/>
      <c r="D50" s="38"/>
      <c r="E50" s="38"/>
      <c r="F50" s="38"/>
      <c r="K50" s="27"/>
      <c r="L50" s="27"/>
      <c r="M50" s="27"/>
      <c r="N50" s="27"/>
      <c r="O50" s="27"/>
    </row>
    <row r="51" spans="1:15" x14ac:dyDescent="0.2">
      <c r="A51" s="39" t="s">
        <v>33</v>
      </c>
      <c r="B51" s="15">
        <v>6000</v>
      </c>
      <c r="C51" s="39" t="s">
        <v>91</v>
      </c>
      <c r="D51" s="39"/>
      <c r="E51" s="39"/>
      <c r="F51" s="39"/>
      <c r="K51" s="27">
        <v>1</v>
      </c>
      <c r="L51" s="27" t="s">
        <v>87</v>
      </c>
      <c r="M51" s="27"/>
      <c r="N51" s="27"/>
      <c r="O51" s="27"/>
    </row>
    <row r="52" spans="1:15" x14ac:dyDescent="0.2">
      <c r="A52" s="39" t="s">
        <v>34</v>
      </c>
      <c r="B52" s="40">
        <f>B44/B51</f>
        <v>6.9444444444444438</v>
      </c>
      <c r="C52" s="39" t="s">
        <v>109</v>
      </c>
      <c r="D52" s="39"/>
      <c r="E52" s="39"/>
      <c r="F52" s="39"/>
      <c r="K52" s="27">
        <f>K51/K48</f>
        <v>5</v>
      </c>
      <c r="L52" s="29" t="s">
        <v>95</v>
      </c>
      <c r="M52" s="27"/>
      <c r="N52" s="27"/>
      <c r="O52" s="27"/>
    </row>
    <row r="53" spans="1:15" x14ac:dyDescent="0.2">
      <c r="A53" s="39" t="s">
        <v>35</v>
      </c>
      <c r="B53" s="16">
        <v>10</v>
      </c>
      <c r="C53" s="39"/>
      <c r="D53" s="39"/>
      <c r="E53" s="39"/>
      <c r="F53" s="39"/>
      <c r="K53" s="27">
        <f>ROUND(K52/K47,0)</f>
        <v>167</v>
      </c>
      <c r="L53" s="27" t="s">
        <v>88</v>
      </c>
      <c r="M53" s="27"/>
      <c r="N53" s="27"/>
      <c r="O53" s="27"/>
    </row>
    <row r="54" spans="1:15" x14ac:dyDescent="0.2">
      <c r="A54" s="39" t="s">
        <v>39</v>
      </c>
      <c r="B54" s="15">
        <f>K54</f>
        <v>125.25</v>
      </c>
      <c r="C54" s="39"/>
      <c r="D54" s="39"/>
      <c r="E54" s="39"/>
      <c r="F54" s="39"/>
      <c r="K54" s="28">
        <f>K53*K46</f>
        <v>125.25</v>
      </c>
      <c r="L54" s="29" t="s">
        <v>130</v>
      </c>
      <c r="M54" s="27"/>
      <c r="N54" s="27"/>
      <c r="O54" s="27"/>
    </row>
    <row r="55" spans="1:15" x14ac:dyDescent="0.2">
      <c r="A55" s="39" t="s">
        <v>40</v>
      </c>
      <c r="B55" s="41">
        <f>B54*B52*B53</f>
        <v>8697.9166666666661</v>
      </c>
      <c r="C55" s="39" t="s">
        <v>131</v>
      </c>
      <c r="D55" s="39"/>
      <c r="E55" s="39"/>
      <c r="F55" s="39"/>
    </row>
    <row r="56" spans="1:15" x14ac:dyDescent="0.2">
      <c r="B56" s="6"/>
    </row>
    <row r="57" spans="1:15" x14ac:dyDescent="0.2">
      <c r="B57" s="6"/>
    </row>
    <row r="58" spans="1:15" x14ac:dyDescent="0.2">
      <c r="A58" s="31" t="s">
        <v>100</v>
      </c>
      <c r="B58" s="32"/>
    </row>
    <row r="59" spans="1:15" x14ac:dyDescent="0.2">
      <c r="A59" s="35" t="s">
        <v>103</v>
      </c>
      <c r="B59" s="33">
        <f>B54*B53</f>
        <v>1252.5</v>
      </c>
      <c r="C59" t="s">
        <v>104</v>
      </c>
    </row>
    <row r="60" spans="1:15" x14ac:dyDescent="0.2">
      <c r="A60" s="25" t="s">
        <v>96</v>
      </c>
      <c r="B60" s="33">
        <f>(B36+B37+B39)/12/B52</f>
        <v>1620.0000000000002</v>
      </c>
      <c r="C60" t="s">
        <v>105</v>
      </c>
    </row>
    <row r="61" spans="1:15" x14ac:dyDescent="0.2">
      <c r="A61" s="25" t="s">
        <v>97</v>
      </c>
      <c r="B61" s="33">
        <f>B60+B59</f>
        <v>2872.5</v>
      </c>
      <c r="C61" t="s">
        <v>99</v>
      </c>
    </row>
    <row r="62" spans="1:15" x14ac:dyDescent="0.2">
      <c r="A62" s="25" t="s">
        <v>98</v>
      </c>
      <c r="B62" s="33">
        <f>B51*B48/12/B47</f>
        <v>32000</v>
      </c>
      <c r="C62" t="s">
        <v>110</v>
      </c>
    </row>
    <row r="63" spans="1:15" x14ac:dyDescent="0.2">
      <c r="B63" s="5"/>
    </row>
    <row r="65" spans="1:37" ht="18" thickBot="1" x14ac:dyDescent="0.25">
      <c r="A65" s="10" t="s">
        <v>25</v>
      </c>
      <c r="B65" s="2" t="s">
        <v>0</v>
      </c>
      <c r="C65" s="2" t="s">
        <v>1</v>
      </c>
      <c r="D65" s="2" t="s">
        <v>2</v>
      </c>
      <c r="E65" s="2" t="s">
        <v>3</v>
      </c>
      <c r="F65" s="2" t="s">
        <v>4</v>
      </c>
      <c r="G65" s="2" t="s">
        <v>5</v>
      </c>
      <c r="H65" s="2" t="s">
        <v>6</v>
      </c>
      <c r="I65" s="2" t="s">
        <v>7</v>
      </c>
      <c r="J65" s="2" t="s">
        <v>8</v>
      </c>
      <c r="K65" s="2" t="s">
        <v>9</v>
      </c>
      <c r="L65" s="2" t="s">
        <v>10</v>
      </c>
      <c r="M65" s="2" t="s">
        <v>11</v>
      </c>
      <c r="N65" s="2" t="s">
        <v>42</v>
      </c>
      <c r="O65" s="2" t="s">
        <v>43</v>
      </c>
      <c r="P65" s="2" t="s">
        <v>44</v>
      </c>
      <c r="Q65" s="2" t="s">
        <v>45</v>
      </c>
      <c r="R65" s="2" t="s">
        <v>46</v>
      </c>
      <c r="S65" s="2" t="s">
        <v>47</v>
      </c>
      <c r="T65" s="2" t="s">
        <v>48</v>
      </c>
      <c r="U65" s="2" t="s">
        <v>49</v>
      </c>
      <c r="V65" s="2" t="s">
        <v>50</v>
      </c>
      <c r="W65" s="2" t="s">
        <v>51</v>
      </c>
      <c r="X65" s="2" t="s">
        <v>52</v>
      </c>
      <c r="Y65" s="2" t="s">
        <v>53</v>
      </c>
      <c r="Z65" s="2" t="s">
        <v>73</v>
      </c>
      <c r="AA65" s="2" t="s">
        <v>74</v>
      </c>
      <c r="AB65" s="2" t="s">
        <v>75</v>
      </c>
      <c r="AC65" s="2" t="s">
        <v>76</v>
      </c>
      <c r="AD65" s="2" t="s">
        <v>77</v>
      </c>
      <c r="AE65" s="2" t="s">
        <v>78</v>
      </c>
      <c r="AF65" s="2" t="s">
        <v>79</v>
      </c>
      <c r="AG65" s="2" t="s">
        <v>80</v>
      </c>
      <c r="AH65" s="2" t="s">
        <v>81</v>
      </c>
      <c r="AI65" s="2" t="s">
        <v>82</v>
      </c>
      <c r="AJ65" s="2" t="s">
        <v>83</v>
      </c>
      <c r="AK65" s="2" t="s">
        <v>84</v>
      </c>
    </row>
    <row r="66" spans="1:37" ht="16" thickTop="1" x14ac:dyDescent="0.2">
      <c r="A66" t="s">
        <v>15</v>
      </c>
      <c r="B66" s="18">
        <v>0.1</v>
      </c>
      <c r="C66" s="18">
        <v>0.33</v>
      </c>
      <c r="D66" s="18">
        <v>0.66</v>
      </c>
      <c r="E66" s="18">
        <v>1</v>
      </c>
      <c r="F66" s="18">
        <v>1</v>
      </c>
      <c r="G66" s="18">
        <v>1</v>
      </c>
      <c r="H66" s="18">
        <v>1</v>
      </c>
      <c r="I66" s="18">
        <v>1</v>
      </c>
      <c r="J66" s="18">
        <v>1</v>
      </c>
      <c r="K66" s="3">
        <v>1</v>
      </c>
      <c r="L66" s="3">
        <v>1</v>
      </c>
      <c r="M66" s="3">
        <v>1</v>
      </c>
      <c r="N66" s="3">
        <v>1</v>
      </c>
      <c r="O66" s="3">
        <v>1</v>
      </c>
      <c r="P66" s="3">
        <v>1</v>
      </c>
      <c r="Q66" s="3">
        <v>1</v>
      </c>
      <c r="R66" s="3">
        <v>1</v>
      </c>
      <c r="S66" s="3">
        <v>1</v>
      </c>
      <c r="T66" s="3">
        <v>1</v>
      </c>
      <c r="U66" s="3">
        <v>1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1</v>
      </c>
      <c r="AC66" s="3">
        <v>1</v>
      </c>
      <c r="AD66" s="3">
        <v>1</v>
      </c>
      <c r="AE66" s="3">
        <v>1</v>
      </c>
      <c r="AF66" s="3">
        <v>1</v>
      </c>
      <c r="AG66" s="3">
        <v>1</v>
      </c>
      <c r="AH66" s="3">
        <v>1</v>
      </c>
      <c r="AI66" s="3">
        <v>1</v>
      </c>
      <c r="AJ66" s="3">
        <v>1</v>
      </c>
      <c r="AK66" s="3">
        <v>1</v>
      </c>
    </row>
    <row r="67" spans="1:37" x14ac:dyDescent="0.2">
      <c r="A67" t="s">
        <v>30</v>
      </c>
      <c r="B67" s="6">
        <f>B66*$B$44*(1-$B$40)</f>
        <v>3541.666666666667</v>
      </c>
      <c r="C67" s="6">
        <f t="shared" ref="C67:AK67" si="2">C66*$B$44*(1-$B$40)</f>
        <v>11687.5</v>
      </c>
      <c r="D67" s="6">
        <f t="shared" si="2"/>
        <v>23375</v>
      </c>
      <c r="E67" s="6">
        <f t="shared" si="2"/>
        <v>35416.666666666664</v>
      </c>
      <c r="F67" s="6">
        <f t="shared" si="2"/>
        <v>35416.666666666664</v>
      </c>
      <c r="G67" s="6">
        <f t="shared" si="2"/>
        <v>35416.666666666664</v>
      </c>
      <c r="H67" s="6">
        <f t="shared" si="2"/>
        <v>35416.666666666664</v>
      </c>
      <c r="I67" s="6">
        <f t="shared" si="2"/>
        <v>35416.666666666664</v>
      </c>
      <c r="J67" s="6">
        <f t="shared" si="2"/>
        <v>35416.666666666664</v>
      </c>
      <c r="K67" s="6">
        <f t="shared" si="2"/>
        <v>35416.666666666664</v>
      </c>
      <c r="L67" s="6">
        <f t="shared" si="2"/>
        <v>35416.666666666664</v>
      </c>
      <c r="M67" s="6">
        <f t="shared" si="2"/>
        <v>35416.666666666664</v>
      </c>
      <c r="N67" s="6">
        <f t="shared" si="2"/>
        <v>35416.666666666664</v>
      </c>
      <c r="O67" s="6">
        <f t="shared" si="2"/>
        <v>35416.666666666664</v>
      </c>
      <c r="P67" s="6">
        <f t="shared" si="2"/>
        <v>35416.666666666664</v>
      </c>
      <c r="Q67" s="6">
        <f t="shared" si="2"/>
        <v>35416.666666666664</v>
      </c>
      <c r="R67" s="6">
        <f t="shared" si="2"/>
        <v>35416.666666666664</v>
      </c>
      <c r="S67" s="6">
        <f t="shared" si="2"/>
        <v>35416.666666666664</v>
      </c>
      <c r="T67" s="6">
        <f t="shared" si="2"/>
        <v>35416.666666666664</v>
      </c>
      <c r="U67" s="6">
        <f t="shared" si="2"/>
        <v>35416.666666666664</v>
      </c>
      <c r="V67" s="6">
        <f t="shared" si="2"/>
        <v>35416.666666666664</v>
      </c>
      <c r="W67" s="6">
        <f t="shared" si="2"/>
        <v>35416.666666666664</v>
      </c>
      <c r="X67" s="6">
        <f t="shared" si="2"/>
        <v>35416.666666666664</v>
      </c>
      <c r="Y67" s="6">
        <f t="shared" si="2"/>
        <v>35416.666666666664</v>
      </c>
      <c r="Z67" s="6">
        <f t="shared" si="2"/>
        <v>35416.666666666664</v>
      </c>
      <c r="AA67" s="6">
        <f t="shared" si="2"/>
        <v>35416.666666666664</v>
      </c>
      <c r="AB67" s="6">
        <f t="shared" si="2"/>
        <v>35416.666666666664</v>
      </c>
      <c r="AC67" s="6">
        <f t="shared" si="2"/>
        <v>35416.666666666664</v>
      </c>
      <c r="AD67" s="6">
        <f t="shared" si="2"/>
        <v>35416.666666666664</v>
      </c>
      <c r="AE67" s="6">
        <f t="shared" si="2"/>
        <v>35416.666666666664</v>
      </c>
      <c r="AF67" s="6">
        <f t="shared" si="2"/>
        <v>35416.666666666664</v>
      </c>
      <c r="AG67" s="6">
        <f t="shared" si="2"/>
        <v>35416.666666666664</v>
      </c>
      <c r="AH67" s="6">
        <f t="shared" si="2"/>
        <v>35416.666666666664</v>
      </c>
      <c r="AI67" s="6">
        <f t="shared" si="2"/>
        <v>35416.666666666664</v>
      </c>
      <c r="AJ67" s="6">
        <f t="shared" si="2"/>
        <v>35416.666666666664</v>
      </c>
      <c r="AK67" s="6">
        <f t="shared" si="2"/>
        <v>35416.666666666664</v>
      </c>
    </row>
    <row r="68" spans="1:37" x14ac:dyDescent="0.2">
      <c r="A68" t="s">
        <v>112</v>
      </c>
      <c r="B68" s="6">
        <f>B67/12</f>
        <v>295.13888888888891</v>
      </c>
      <c r="C68" s="6">
        <f t="shared" ref="C68:AG68" si="3">C67/12</f>
        <v>973.95833333333337</v>
      </c>
      <c r="D68" s="6">
        <f t="shared" si="3"/>
        <v>1947.9166666666667</v>
      </c>
      <c r="E68" s="6">
        <f t="shared" si="3"/>
        <v>2951.3888888888887</v>
      </c>
      <c r="F68" s="6">
        <f t="shared" si="3"/>
        <v>2951.3888888888887</v>
      </c>
      <c r="G68" s="6">
        <f t="shared" si="3"/>
        <v>2951.3888888888887</v>
      </c>
      <c r="H68" s="6">
        <f t="shared" si="3"/>
        <v>2951.3888888888887</v>
      </c>
      <c r="I68" s="6">
        <f t="shared" si="3"/>
        <v>2951.3888888888887</v>
      </c>
      <c r="J68" s="6">
        <f t="shared" si="3"/>
        <v>2951.3888888888887</v>
      </c>
      <c r="K68" s="6">
        <f t="shared" si="3"/>
        <v>2951.3888888888887</v>
      </c>
      <c r="L68" s="6">
        <f t="shared" si="3"/>
        <v>2951.3888888888887</v>
      </c>
      <c r="M68" s="6">
        <f t="shared" si="3"/>
        <v>2951.3888888888887</v>
      </c>
      <c r="N68" s="6">
        <f t="shared" si="3"/>
        <v>2951.3888888888887</v>
      </c>
      <c r="O68" s="6">
        <f t="shared" si="3"/>
        <v>2951.3888888888887</v>
      </c>
      <c r="P68" s="6">
        <f t="shared" si="3"/>
        <v>2951.3888888888887</v>
      </c>
      <c r="Q68" s="6">
        <f t="shared" si="3"/>
        <v>2951.3888888888887</v>
      </c>
      <c r="R68" s="6">
        <f t="shared" si="3"/>
        <v>2951.3888888888887</v>
      </c>
      <c r="S68" s="6">
        <f t="shared" si="3"/>
        <v>2951.3888888888887</v>
      </c>
      <c r="T68" s="6">
        <f t="shared" si="3"/>
        <v>2951.3888888888887</v>
      </c>
      <c r="U68" s="6">
        <f t="shared" si="3"/>
        <v>2951.3888888888887</v>
      </c>
      <c r="V68" s="6">
        <f t="shared" si="3"/>
        <v>2951.3888888888887</v>
      </c>
      <c r="W68" s="6">
        <f t="shared" si="3"/>
        <v>2951.3888888888887</v>
      </c>
      <c r="X68" s="6">
        <f t="shared" si="3"/>
        <v>2951.3888888888887</v>
      </c>
      <c r="Y68" s="6">
        <f t="shared" si="3"/>
        <v>2951.3888888888887</v>
      </c>
      <c r="Z68" s="6">
        <f t="shared" si="3"/>
        <v>2951.3888888888887</v>
      </c>
      <c r="AA68" s="6">
        <f t="shared" si="3"/>
        <v>2951.3888888888887</v>
      </c>
      <c r="AB68" s="6">
        <f t="shared" si="3"/>
        <v>2951.3888888888887</v>
      </c>
      <c r="AC68" s="6">
        <f t="shared" si="3"/>
        <v>2951.3888888888887</v>
      </c>
      <c r="AD68" s="6">
        <f t="shared" si="3"/>
        <v>2951.3888888888887</v>
      </c>
      <c r="AE68" s="6">
        <f t="shared" si="3"/>
        <v>2951.3888888888887</v>
      </c>
      <c r="AF68" s="6">
        <f t="shared" si="3"/>
        <v>2951.3888888888887</v>
      </c>
      <c r="AG68" s="6">
        <f t="shared" si="3"/>
        <v>2951.3888888888887</v>
      </c>
      <c r="AH68" s="6">
        <f>AH67/12</f>
        <v>2951.3888888888887</v>
      </c>
      <c r="AI68" s="6">
        <f t="shared" ref="AI68" si="4">AI67/12</f>
        <v>2951.3888888888887</v>
      </c>
      <c r="AJ68" s="6">
        <f>AJ67/12</f>
        <v>2951.3888888888887</v>
      </c>
      <c r="AK68" s="6">
        <f t="shared" ref="AK68" si="5">AK67/12</f>
        <v>2951.3888888888887</v>
      </c>
    </row>
    <row r="69" spans="1:37" x14ac:dyDescent="0.2">
      <c r="A69" t="s">
        <v>113</v>
      </c>
      <c r="B69" s="6"/>
      <c r="C69" s="6">
        <f>B68</f>
        <v>295.13888888888891</v>
      </c>
      <c r="D69" s="6">
        <f>C68+C69+C70</f>
        <v>1265.4079861111111</v>
      </c>
      <c r="E69" s="6">
        <f t="shared" ref="E69:AK69" si="6">D68+D69+D70</f>
        <v>3197.5070529513891</v>
      </c>
      <c r="F69" s="6">
        <f t="shared" si="6"/>
        <v>6108.9271036783848</v>
      </c>
      <c r="G69" s="6">
        <f t="shared" si="6"/>
        <v>8983.9544037712931</v>
      </c>
      <c r="H69" s="6">
        <f t="shared" si="6"/>
        <v>11823.04386261304</v>
      </c>
      <c r="I69" s="6">
        <f t="shared" si="6"/>
        <v>14626.644703219266</v>
      </c>
      <c r="J69" s="6">
        <f t="shared" si="6"/>
        <v>17395.200533317915</v>
      </c>
      <c r="K69" s="6">
        <f t="shared" si="6"/>
        <v>20129.149415540327</v>
      </c>
      <c r="L69" s="6">
        <f t="shared" si="6"/>
        <v>22828.923936734962</v>
      </c>
      <c r="M69" s="6">
        <f t="shared" si="6"/>
        <v>25494.95127641466</v>
      </c>
      <c r="N69" s="6">
        <f t="shared" si="6"/>
        <v>28127.653274348362</v>
      </c>
      <c r="O69" s="6">
        <f t="shared" si="6"/>
        <v>30727.446497307898</v>
      </c>
      <c r="P69" s="6">
        <f t="shared" si="6"/>
        <v>33294.742304980435</v>
      </c>
      <c r="Q69" s="6">
        <f t="shared" si="6"/>
        <v>35829.946915057073</v>
      </c>
      <c r="R69" s="6">
        <f t="shared" si="6"/>
        <v>38333.461467507754</v>
      </c>
      <c r="S69" s="6">
        <f t="shared" si="6"/>
        <v>40805.682088052796</v>
      </c>
      <c r="T69" s="6">
        <f t="shared" si="6"/>
        <v>43246.999950841026</v>
      </c>
      <c r="U69" s="6">
        <f t="shared" si="6"/>
        <v>45657.801340344406</v>
      </c>
      <c r="V69" s="6">
        <f t="shared" si="6"/>
        <v>48038.467712478989</v>
      </c>
      <c r="W69" s="6">
        <f t="shared" si="6"/>
        <v>50389.375754961889</v>
      </c>
      <c r="X69" s="6">
        <f t="shared" si="6"/>
        <v>52710.897446913754</v>
      </c>
      <c r="Y69" s="6">
        <f t="shared" si="6"/>
        <v>55003.400117716221</v>
      </c>
      <c r="Z69" s="6">
        <f t="shared" si="6"/>
        <v>57267.246505133662</v>
      </c>
      <c r="AA69" s="6">
        <f t="shared" si="6"/>
        <v>59502.79481270838</v>
      </c>
      <c r="AB69" s="6">
        <f t="shared" si="6"/>
        <v>61710.398766438419</v>
      </c>
      <c r="AC69" s="6">
        <f t="shared" si="6"/>
        <v>63890.407670746827</v>
      </c>
      <c r="AD69" s="6">
        <f t="shared" si="6"/>
        <v>66043.166463751375</v>
      </c>
      <c r="AE69" s="6">
        <f t="shared" si="6"/>
        <v>68169.015771843377</v>
      </c>
      <c r="AF69" s="6">
        <f t="shared" si="6"/>
        <v>70268.291963584226</v>
      </c>
      <c r="AG69" s="6">
        <f t="shared" si="6"/>
        <v>72341.327202928311</v>
      </c>
      <c r="AH69" s="6">
        <f t="shared" si="6"/>
        <v>74388.449501780604</v>
      </c>
      <c r="AI69" s="6">
        <f t="shared" si="6"/>
        <v>76409.982771897237</v>
      </c>
      <c r="AJ69" s="6">
        <f t="shared" si="6"/>
        <v>78406.246876137418</v>
      </c>
      <c r="AK69" s="6">
        <f t="shared" si="6"/>
        <v>80377.557679074598</v>
      </c>
    </row>
    <row r="70" spans="1:37" x14ac:dyDescent="0.2">
      <c r="A70" t="s">
        <v>111</v>
      </c>
      <c r="B70" s="6"/>
      <c r="C70" s="30">
        <f>-$B$47*C69</f>
        <v>-3.6892361111111116</v>
      </c>
      <c r="D70" s="30">
        <f>-$B$47*D69</f>
        <v>-15.817599826388889</v>
      </c>
      <c r="E70" s="30">
        <f t="shared" ref="E70:AK70" si="7">-$B$47*E69</f>
        <v>-39.968838161892364</v>
      </c>
      <c r="F70" s="30">
        <f t="shared" si="7"/>
        <v>-76.361588795979813</v>
      </c>
      <c r="G70" s="30">
        <f t="shared" si="7"/>
        <v>-112.29943004714117</v>
      </c>
      <c r="H70" s="30">
        <f t="shared" si="7"/>
        <v>-147.788048282663</v>
      </c>
      <c r="I70" s="30">
        <f t="shared" si="7"/>
        <v>-182.83305879024084</v>
      </c>
      <c r="J70" s="30">
        <f t="shared" si="7"/>
        <v>-217.44000666647395</v>
      </c>
      <c r="K70" s="30">
        <f t="shared" si="7"/>
        <v>-251.6143676942541</v>
      </c>
      <c r="L70" s="30">
        <f t="shared" si="7"/>
        <v>-285.36154920918705</v>
      </c>
      <c r="M70" s="30">
        <f t="shared" si="7"/>
        <v>-318.68689095518329</v>
      </c>
      <c r="N70" s="30">
        <f t="shared" si="7"/>
        <v>-351.59566592935454</v>
      </c>
      <c r="O70" s="30">
        <f t="shared" si="7"/>
        <v>-384.09308121634876</v>
      </c>
      <c r="P70" s="30">
        <f t="shared" si="7"/>
        <v>-416.18427881225546</v>
      </c>
      <c r="Q70" s="30">
        <f t="shared" si="7"/>
        <v>-447.87433643821345</v>
      </c>
      <c r="R70" s="30">
        <f t="shared" si="7"/>
        <v>-479.16826834384693</v>
      </c>
      <c r="S70" s="30">
        <f t="shared" si="7"/>
        <v>-510.07102610065999</v>
      </c>
      <c r="T70" s="30">
        <f t="shared" si="7"/>
        <v>-540.58749938551284</v>
      </c>
      <c r="U70" s="30">
        <f t="shared" si="7"/>
        <v>-570.72251675430505</v>
      </c>
      <c r="V70" s="30">
        <f t="shared" si="7"/>
        <v>-600.48084640598734</v>
      </c>
      <c r="W70" s="30">
        <f t="shared" si="7"/>
        <v>-629.86719693702366</v>
      </c>
      <c r="X70" s="30">
        <f t="shared" si="7"/>
        <v>-658.88621808642199</v>
      </c>
      <c r="Y70" s="30">
        <f t="shared" si="7"/>
        <v>-687.54250147145285</v>
      </c>
      <c r="Z70" s="30">
        <f t="shared" si="7"/>
        <v>-715.84058131417078</v>
      </c>
      <c r="AA70" s="30">
        <f t="shared" si="7"/>
        <v>-743.78493515885475</v>
      </c>
      <c r="AB70" s="30">
        <f t="shared" si="7"/>
        <v>-771.37998458048025</v>
      </c>
      <c r="AC70" s="30">
        <f t="shared" si="7"/>
        <v>-798.63009588433533</v>
      </c>
      <c r="AD70" s="30">
        <f t="shared" si="7"/>
        <v>-825.53958079689221</v>
      </c>
      <c r="AE70" s="30">
        <f t="shared" si="7"/>
        <v>-852.11269714804223</v>
      </c>
      <c r="AF70" s="30">
        <f t="shared" si="7"/>
        <v>-878.35364954480292</v>
      </c>
      <c r="AG70" s="30">
        <f t="shared" si="7"/>
        <v>-904.26659003660393</v>
      </c>
      <c r="AH70" s="30">
        <f t="shared" si="7"/>
        <v>-929.85561877225757</v>
      </c>
      <c r="AI70" s="30">
        <f t="shared" si="7"/>
        <v>-955.12478464871549</v>
      </c>
      <c r="AJ70" s="30">
        <f t="shared" si="7"/>
        <v>-980.07808595171775</v>
      </c>
      <c r="AK70" s="30">
        <f t="shared" si="7"/>
        <v>-1004.7194709884325</v>
      </c>
    </row>
    <row r="71" spans="1:37" x14ac:dyDescent="0.2">
      <c r="A71" t="s">
        <v>114</v>
      </c>
      <c r="B71" s="6">
        <f>SUM(B68:B70)</f>
        <v>295.13888888888891</v>
      </c>
      <c r="C71" s="6">
        <f t="shared" ref="C71:AK71" si="8">SUM(C68:C70)</f>
        <v>1265.4079861111111</v>
      </c>
      <c r="D71" s="6">
        <f t="shared" si="8"/>
        <v>3197.5070529513891</v>
      </c>
      <c r="E71" s="6">
        <f t="shared" si="8"/>
        <v>6108.9271036783848</v>
      </c>
      <c r="F71" s="6">
        <f t="shared" si="8"/>
        <v>8983.9544037712931</v>
      </c>
      <c r="G71" s="6">
        <f t="shared" si="8"/>
        <v>11823.04386261304</v>
      </c>
      <c r="H71" s="6">
        <f t="shared" si="8"/>
        <v>14626.644703219266</v>
      </c>
      <c r="I71" s="6">
        <f t="shared" si="8"/>
        <v>17395.200533317915</v>
      </c>
      <c r="J71" s="6">
        <f t="shared" si="8"/>
        <v>20129.149415540327</v>
      </c>
      <c r="K71" s="6">
        <f t="shared" si="8"/>
        <v>22828.923936734962</v>
      </c>
      <c r="L71" s="6">
        <f t="shared" si="8"/>
        <v>25494.95127641466</v>
      </c>
      <c r="M71" s="6">
        <f t="shared" si="8"/>
        <v>28127.653274348362</v>
      </c>
      <c r="N71" s="6">
        <f t="shared" si="8"/>
        <v>30727.446497307898</v>
      </c>
      <c r="O71" s="6">
        <f t="shared" si="8"/>
        <v>33294.742304980435</v>
      </c>
      <c r="P71" s="6">
        <f t="shared" si="8"/>
        <v>35829.946915057073</v>
      </c>
      <c r="Q71" s="6">
        <f t="shared" si="8"/>
        <v>38333.461467507754</v>
      </c>
      <c r="R71" s="6">
        <f t="shared" si="8"/>
        <v>40805.682088052796</v>
      </c>
      <c r="S71" s="6">
        <f t="shared" si="8"/>
        <v>43246.999950841026</v>
      </c>
      <c r="T71" s="6">
        <f t="shared" si="8"/>
        <v>45657.801340344406</v>
      </c>
      <c r="U71" s="6">
        <f t="shared" si="8"/>
        <v>48038.467712478989</v>
      </c>
      <c r="V71" s="6">
        <f t="shared" si="8"/>
        <v>50389.375754961889</v>
      </c>
      <c r="W71" s="6">
        <f t="shared" si="8"/>
        <v>52710.897446913754</v>
      </c>
      <c r="X71" s="6">
        <f t="shared" si="8"/>
        <v>55003.400117716221</v>
      </c>
      <c r="Y71" s="6">
        <f t="shared" si="8"/>
        <v>57267.246505133662</v>
      </c>
      <c r="Z71" s="6">
        <f t="shared" si="8"/>
        <v>59502.79481270838</v>
      </c>
      <c r="AA71" s="6">
        <f t="shared" si="8"/>
        <v>61710.398766438419</v>
      </c>
      <c r="AB71" s="6">
        <f t="shared" si="8"/>
        <v>63890.407670746827</v>
      </c>
      <c r="AC71" s="6">
        <f t="shared" si="8"/>
        <v>66043.166463751375</v>
      </c>
      <c r="AD71" s="6">
        <f t="shared" si="8"/>
        <v>68169.015771843377</v>
      </c>
      <c r="AE71" s="6">
        <f t="shared" si="8"/>
        <v>70268.291963584226</v>
      </c>
      <c r="AF71" s="6">
        <f t="shared" si="8"/>
        <v>72341.327202928311</v>
      </c>
      <c r="AG71" s="6">
        <f t="shared" si="8"/>
        <v>74388.449501780604</v>
      </c>
      <c r="AH71" s="6">
        <f t="shared" si="8"/>
        <v>76409.982771897237</v>
      </c>
      <c r="AI71" s="6">
        <f t="shared" si="8"/>
        <v>78406.246876137418</v>
      </c>
      <c r="AJ71" s="6">
        <f t="shared" si="8"/>
        <v>80377.557679074598</v>
      </c>
      <c r="AK71" s="6">
        <f t="shared" si="8"/>
        <v>82324.227096975053</v>
      </c>
    </row>
    <row r="72" spans="1:37" ht="16" thickBot="1" x14ac:dyDescent="0.25">
      <c r="A72" s="8" t="s">
        <v>21</v>
      </c>
      <c r="B72" s="9">
        <f>B71</f>
        <v>295.13888888888891</v>
      </c>
      <c r="C72" s="9">
        <f t="shared" ref="C72:AK72" si="9">B72+C71</f>
        <v>1560.546875</v>
      </c>
      <c r="D72" s="9">
        <f t="shared" si="9"/>
        <v>4758.0539279513887</v>
      </c>
      <c r="E72" s="9">
        <f t="shared" si="9"/>
        <v>10866.981031629773</v>
      </c>
      <c r="F72" s="9">
        <f t="shared" si="9"/>
        <v>19850.935435401065</v>
      </c>
      <c r="G72" s="9">
        <f t="shared" si="9"/>
        <v>31673.979298014106</v>
      </c>
      <c r="H72" s="9">
        <f t="shared" si="9"/>
        <v>46300.624001233373</v>
      </c>
      <c r="I72" s="9">
        <f t="shared" si="9"/>
        <v>63695.824534551284</v>
      </c>
      <c r="J72" s="9">
        <f t="shared" si="9"/>
        <v>83824.973950091604</v>
      </c>
      <c r="K72" s="9">
        <f t="shared" si="9"/>
        <v>106653.89788682657</v>
      </c>
      <c r="L72" s="9">
        <f t="shared" si="9"/>
        <v>132148.84916324122</v>
      </c>
      <c r="M72" s="9">
        <f t="shared" si="9"/>
        <v>160276.50243758957</v>
      </c>
      <c r="N72" s="9">
        <f t="shared" si="9"/>
        <v>191003.94893489746</v>
      </c>
      <c r="O72" s="9">
        <f t="shared" si="9"/>
        <v>224298.69123987789</v>
      </c>
      <c r="P72" s="9">
        <f t="shared" si="9"/>
        <v>260128.63815493498</v>
      </c>
      <c r="Q72" s="9">
        <f t="shared" si="9"/>
        <v>298462.09962244274</v>
      </c>
      <c r="R72" s="9">
        <f t="shared" si="9"/>
        <v>339267.78171049553</v>
      </c>
      <c r="S72" s="9">
        <f t="shared" si="9"/>
        <v>382514.78166133654</v>
      </c>
      <c r="T72" s="9">
        <f t="shared" si="9"/>
        <v>428172.58300168096</v>
      </c>
      <c r="U72" s="9">
        <f t="shared" si="9"/>
        <v>476211.05071415997</v>
      </c>
      <c r="V72" s="9">
        <f t="shared" si="9"/>
        <v>526600.42646912183</v>
      </c>
      <c r="W72" s="9">
        <f t="shared" si="9"/>
        <v>579311.32391603559</v>
      </c>
      <c r="X72" s="9">
        <f t="shared" si="9"/>
        <v>634314.72403375176</v>
      </c>
      <c r="Y72" s="9">
        <f t="shared" si="9"/>
        <v>691581.97053888545</v>
      </c>
      <c r="Z72" s="9">
        <f t="shared" si="9"/>
        <v>751084.76535159384</v>
      </c>
      <c r="AA72" s="9">
        <f t="shared" si="9"/>
        <v>812795.1641180322</v>
      </c>
      <c r="AB72" s="9">
        <f t="shared" si="9"/>
        <v>876685.57178877899</v>
      </c>
      <c r="AC72" s="9">
        <f t="shared" si="9"/>
        <v>942728.73825253034</v>
      </c>
      <c r="AD72" s="9">
        <f t="shared" si="9"/>
        <v>1010897.7540243737</v>
      </c>
      <c r="AE72" s="9">
        <f t="shared" si="9"/>
        <v>1081166.0459879579</v>
      </c>
      <c r="AF72" s="9">
        <f t="shared" si="9"/>
        <v>1153507.3731908861</v>
      </c>
      <c r="AG72" s="9">
        <f t="shared" si="9"/>
        <v>1227895.8226926667</v>
      </c>
      <c r="AH72" s="9">
        <f t="shared" si="9"/>
        <v>1304305.8054645639</v>
      </c>
      <c r="AI72" s="9">
        <f t="shared" si="9"/>
        <v>1382712.0523407012</v>
      </c>
      <c r="AJ72" s="9">
        <f t="shared" si="9"/>
        <v>1463089.6100197758</v>
      </c>
      <c r="AK72" s="9">
        <f t="shared" si="9"/>
        <v>1545413.8371167509</v>
      </c>
    </row>
    <row r="73" spans="1:37" ht="16" thickTop="1" x14ac:dyDescent="0.2">
      <c r="A73" t="s">
        <v>55</v>
      </c>
      <c r="B73" s="7">
        <f>$B$48*B72</f>
        <v>236.11111111111114</v>
      </c>
      <c r="C73" s="7">
        <f t="shared" ref="C73:AK73" si="10">$B$48*C72</f>
        <v>1248.4375</v>
      </c>
      <c r="D73" s="7">
        <f t="shared" si="10"/>
        <v>3806.4431423611113</v>
      </c>
      <c r="E73" s="7">
        <f t="shared" si="10"/>
        <v>8693.5848253038184</v>
      </c>
      <c r="F73" s="7">
        <f t="shared" si="10"/>
        <v>15880.748348320853</v>
      </c>
      <c r="G73" s="7">
        <f t="shared" si="10"/>
        <v>25339.183438411288</v>
      </c>
      <c r="H73" s="7">
        <f t="shared" si="10"/>
        <v>37040.499200986698</v>
      </c>
      <c r="I73" s="7">
        <f t="shared" si="10"/>
        <v>50956.659627641027</v>
      </c>
      <c r="J73" s="7">
        <f t="shared" si="10"/>
        <v>67059.979160073286</v>
      </c>
      <c r="K73" s="7">
        <f t="shared" si="10"/>
        <v>85323.118309461264</v>
      </c>
      <c r="L73" s="7">
        <f t="shared" si="10"/>
        <v>105719.07933059298</v>
      </c>
      <c r="M73" s="7">
        <f t="shared" si="10"/>
        <v>128221.20195007167</v>
      </c>
      <c r="N73" s="7">
        <f t="shared" si="10"/>
        <v>152803.15914791796</v>
      </c>
      <c r="O73" s="7">
        <f t="shared" si="10"/>
        <v>179438.95299190233</v>
      </c>
      <c r="P73" s="7">
        <f t="shared" si="10"/>
        <v>208102.910523948</v>
      </c>
      <c r="Q73" s="7">
        <f t="shared" si="10"/>
        <v>238769.67969795421</v>
      </c>
      <c r="R73" s="7">
        <f t="shared" si="10"/>
        <v>271414.22536839644</v>
      </c>
      <c r="S73" s="7">
        <f t="shared" si="10"/>
        <v>306011.82532906922</v>
      </c>
      <c r="T73" s="7">
        <f t="shared" si="10"/>
        <v>342538.06640134478</v>
      </c>
      <c r="U73" s="7">
        <f t="shared" si="10"/>
        <v>380968.84057132801</v>
      </c>
      <c r="V73" s="7">
        <f t="shared" si="10"/>
        <v>421280.34117529751</v>
      </c>
      <c r="W73" s="7">
        <f t="shared" si="10"/>
        <v>463449.05913282849</v>
      </c>
      <c r="X73" s="7">
        <f t="shared" si="10"/>
        <v>507451.77922700142</v>
      </c>
      <c r="Y73" s="7">
        <f t="shared" si="10"/>
        <v>553265.57643110841</v>
      </c>
      <c r="Z73" s="7">
        <f t="shared" si="10"/>
        <v>600867.81228127505</v>
      </c>
      <c r="AA73" s="7">
        <f t="shared" si="10"/>
        <v>650236.13129442581</v>
      </c>
      <c r="AB73" s="7">
        <f t="shared" si="10"/>
        <v>701348.45743102324</v>
      </c>
      <c r="AC73" s="7">
        <f t="shared" si="10"/>
        <v>754182.99060202437</v>
      </c>
      <c r="AD73" s="7">
        <f t="shared" si="10"/>
        <v>808718.20321949897</v>
      </c>
      <c r="AE73" s="7">
        <f t="shared" si="10"/>
        <v>864932.83679036633</v>
      </c>
      <c r="AF73" s="7">
        <f t="shared" si="10"/>
        <v>922805.89855270891</v>
      </c>
      <c r="AG73" s="7">
        <f t="shared" si="10"/>
        <v>982316.65815413336</v>
      </c>
      <c r="AH73" s="7">
        <f t="shared" si="10"/>
        <v>1043444.6443716511</v>
      </c>
      <c r="AI73" s="7">
        <f t="shared" si="10"/>
        <v>1106169.6418725611</v>
      </c>
      <c r="AJ73" s="7">
        <f t="shared" si="10"/>
        <v>1170471.6880158207</v>
      </c>
      <c r="AK73" s="7">
        <f t="shared" si="10"/>
        <v>1236331.0696934008</v>
      </c>
    </row>
    <row r="76" spans="1:37" ht="18" thickBot="1" x14ac:dyDescent="0.25">
      <c r="A76" s="10" t="s">
        <v>22</v>
      </c>
    </row>
    <row r="77" spans="1:37" ht="16" thickTop="1" x14ac:dyDescent="0.2">
      <c r="A77" t="s">
        <v>23</v>
      </c>
      <c r="B77" s="7">
        <f>$B$36/12</f>
        <v>4166.666666666667</v>
      </c>
      <c r="C77" s="7">
        <f t="shared" ref="C77:AK77" si="11">$B$36/12</f>
        <v>4166.666666666667</v>
      </c>
      <c r="D77" s="7">
        <f t="shared" si="11"/>
        <v>4166.666666666667</v>
      </c>
      <c r="E77" s="7">
        <f t="shared" si="11"/>
        <v>4166.666666666667</v>
      </c>
      <c r="F77" s="7">
        <f t="shared" si="11"/>
        <v>4166.666666666667</v>
      </c>
      <c r="G77" s="7">
        <f t="shared" si="11"/>
        <v>4166.666666666667</v>
      </c>
      <c r="H77" s="7">
        <f t="shared" si="11"/>
        <v>4166.666666666667</v>
      </c>
      <c r="I77" s="7">
        <f t="shared" si="11"/>
        <v>4166.666666666667</v>
      </c>
      <c r="J77" s="7">
        <f t="shared" si="11"/>
        <v>4166.666666666667</v>
      </c>
      <c r="K77" s="7">
        <f t="shared" si="11"/>
        <v>4166.666666666667</v>
      </c>
      <c r="L77" s="7">
        <f t="shared" si="11"/>
        <v>4166.666666666667</v>
      </c>
      <c r="M77" s="7">
        <f t="shared" si="11"/>
        <v>4166.666666666667</v>
      </c>
      <c r="N77" s="7">
        <f t="shared" si="11"/>
        <v>4166.666666666667</v>
      </c>
      <c r="O77" s="7">
        <f t="shared" si="11"/>
        <v>4166.666666666667</v>
      </c>
      <c r="P77" s="7">
        <f t="shared" si="11"/>
        <v>4166.666666666667</v>
      </c>
      <c r="Q77" s="7">
        <f t="shared" si="11"/>
        <v>4166.666666666667</v>
      </c>
      <c r="R77" s="7">
        <f t="shared" si="11"/>
        <v>4166.666666666667</v>
      </c>
      <c r="S77" s="7">
        <f t="shared" si="11"/>
        <v>4166.666666666667</v>
      </c>
      <c r="T77" s="7">
        <f t="shared" si="11"/>
        <v>4166.666666666667</v>
      </c>
      <c r="U77" s="7">
        <f t="shared" si="11"/>
        <v>4166.666666666667</v>
      </c>
      <c r="V77" s="7">
        <f t="shared" si="11"/>
        <v>4166.666666666667</v>
      </c>
      <c r="W77" s="7">
        <f t="shared" si="11"/>
        <v>4166.666666666667</v>
      </c>
      <c r="X77" s="7">
        <f t="shared" si="11"/>
        <v>4166.666666666667</v>
      </c>
      <c r="Y77" s="7">
        <f t="shared" si="11"/>
        <v>4166.666666666667</v>
      </c>
      <c r="Z77" s="7">
        <f t="shared" si="11"/>
        <v>4166.666666666667</v>
      </c>
      <c r="AA77" s="7">
        <f t="shared" si="11"/>
        <v>4166.666666666667</v>
      </c>
      <c r="AB77" s="7">
        <f t="shared" si="11"/>
        <v>4166.666666666667</v>
      </c>
      <c r="AC77" s="7">
        <f t="shared" si="11"/>
        <v>4166.666666666667</v>
      </c>
      <c r="AD77" s="7">
        <f t="shared" si="11"/>
        <v>4166.666666666667</v>
      </c>
      <c r="AE77" s="7">
        <f t="shared" si="11"/>
        <v>4166.666666666667</v>
      </c>
      <c r="AF77" s="7">
        <f t="shared" si="11"/>
        <v>4166.666666666667</v>
      </c>
      <c r="AG77" s="7">
        <f t="shared" si="11"/>
        <v>4166.666666666667</v>
      </c>
      <c r="AH77" s="7">
        <f t="shared" si="11"/>
        <v>4166.666666666667</v>
      </c>
      <c r="AI77" s="7">
        <f t="shared" si="11"/>
        <v>4166.666666666667</v>
      </c>
      <c r="AJ77" s="7">
        <f t="shared" si="11"/>
        <v>4166.666666666667</v>
      </c>
      <c r="AK77" s="7">
        <f t="shared" si="11"/>
        <v>4166.666666666667</v>
      </c>
    </row>
    <row r="78" spans="1:37" x14ac:dyDescent="0.2">
      <c r="A78" t="s">
        <v>18</v>
      </c>
      <c r="B78" s="7">
        <f t="shared" ref="B78:J78" si="12">MAX(B66,B38)*$B$37/12</f>
        <v>4583.333333333333</v>
      </c>
      <c r="C78" s="7">
        <f t="shared" si="12"/>
        <v>3208.3333333333335</v>
      </c>
      <c r="D78" s="7">
        <f t="shared" si="12"/>
        <v>3025</v>
      </c>
      <c r="E78" s="7">
        <f t="shared" si="12"/>
        <v>4583.333333333333</v>
      </c>
      <c r="F78" s="7">
        <f t="shared" si="12"/>
        <v>4583.333333333333</v>
      </c>
      <c r="G78" s="7">
        <f t="shared" si="12"/>
        <v>4583.333333333333</v>
      </c>
      <c r="H78" s="7">
        <f t="shared" si="12"/>
        <v>4583.333333333333</v>
      </c>
      <c r="I78" s="7">
        <f t="shared" si="12"/>
        <v>4583.333333333333</v>
      </c>
      <c r="J78" s="7">
        <f t="shared" si="12"/>
        <v>4583.333333333333</v>
      </c>
      <c r="K78" s="7">
        <f t="shared" ref="K78:AK78" si="13">$B$37/12</f>
        <v>4583.333333333333</v>
      </c>
      <c r="L78" s="7">
        <f t="shared" si="13"/>
        <v>4583.333333333333</v>
      </c>
      <c r="M78" s="7">
        <f t="shared" si="13"/>
        <v>4583.333333333333</v>
      </c>
      <c r="N78" s="7">
        <f t="shared" si="13"/>
        <v>4583.333333333333</v>
      </c>
      <c r="O78" s="7">
        <f t="shared" si="13"/>
        <v>4583.333333333333</v>
      </c>
      <c r="P78" s="7">
        <f t="shared" si="13"/>
        <v>4583.333333333333</v>
      </c>
      <c r="Q78" s="7">
        <f t="shared" si="13"/>
        <v>4583.333333333333</v>
      </c>
      <c r="R78" s="7">
        <f t="shared" si="13"/>
        <v>4583.333333333333</v>
      </c>
      <c r="S78" s="7">
        <f t="shared" si="13"/>
        <v>4583.333333333333</v>
      </c>
      <c r="T78" s="7">
        <f t="shared" si="13"/>
        <v>4583.333333333333</v>
      </c>
      <c r="U78" s="7">
        <f t="shared" si="13"/>
        <v>4583.333333333333</v>
      </c>
      <c r="V78" s="7">
        <f t="shared" si="13"/>
        <v>4583.333333333333</v>
      </c>
      <c r="W78" s="7">
        <f t="shared" si="13"/>
        <v>4583.333333333333</v>
      </c>
      <c r="X78" s="7">
        <f t="shared" si="13"/>
        <v>4583.333333333333</v>
      </c>
      <c r="Y78" s="7">
        <f t="shared" si="13"/>
        <v>4583.333333333333</v>
      </c>
      <c r="Z78" s="7">
        <f t="shared" si="13"/>
        <v>4583.333333333333</v>
      </c>
      <c r="AA78" s="7">
        <f t="shared" si="13"/>
        <v>4583.333333333333</v>
      </c>
      <c r="AB78" s="7">
        <f t="shared" si="13"/>
        <v>4583.333333333333</v>
      </c>
      <c r="AC78" s="7">
        <f t="shared" si="13"/>
        <v>4583.333333333333</v>
      </c>
      <c r="AD78" s="7">
        <f t="shared" si="13"/>
        <v>4583.333333333333</v>
      </c>
      <c r="AE78" s="7">
        <f t="shared" si="13"/>
        <v>4583.333333333333</v>
      </c>
      <c r="AF78" s="7">
        <f t="shared" si="13"/>
        <v>4583.333333333333</v>
      </c>
      <c r="AG78" s="7">
        <f t="shared" si="13"/>
        <v>4583.333333333333</v>
      </c>
      <c r="AH78" s="7">
        <f t="shared" si="13"/>
        <v>4583.333333333333</v>
      </c>
      <c r="AI78" s="7">
        <f t="shared" si="13"/>
        <v>4583.333333333333</v>
      </c>
      <c r="AJ78" s="7">
        <f t="shared" si="13"/>
        <v>4583.333333333333</v>
      </c>
      <c r="AK78" s="7">
        <f t="shared" si="13"/>
        <v>4583.333333333333</v>
      </c>
    </row>
    <row r="79" spans="1:37" x14ac:dyDescent="0.2">
      <c r="A79" t="s">
        <v>24</v>
      </c>
      <c r="B79" s="7">
        <f>$B$39/12</f>
        <v>2500</v>
      </c>
      <c r="C79" s="7">
        <f t="shared" ref="C79:AK79" si="14">$B$39/12</f>
        <v>2500</v>
      </c>
      <c r="D79" s="7">
        <f t="shared" si="14"/>
        <v>2500</v>
      </c>
      <c r="E79" s="7">
        <f t="shared" si="14"/>
        <v>2500</v>
      </c>
      <c r="F79" s="7">
        <f t="shared" si="14"/>
        <v>2500</v>
      </c>
      <c r="G79" s="7">
        <f t="shared" si="14"/>
        <v>2500</v>
      </c>
      <c r="H79" s="7">
        <f t="shared" si="14"/>
        <v>2500</v>
      </c>
      <c r="I79" s="7">
        <f t="shared" si="14"/>
        <v>2500</v>
      </c>
      <c r="J79" s="7">
        <f t="shared" si="14"/>
        <v>2500</v>
      </c>
      <c r="K79" s="7">
        <f t="shared" si="14"/>
        <v>2500</v>
      </c>
      <c r="L79" s="7">
        <f t="shared" si="14"/>
        <v>2500</v>
      </c>
      <c r="M79" s="7">
        <f t="shared" si="14"/>
        <v>2500</v>
      </c>
      <c r="N79" s="7">
        <f t="shared" si="14"/>
        <v>2500</v>
      </c>
      <c r="O79" s="7">
        <f t="shared" si="14"/>
        <v>2500</v>
      </c>
      <c r="P79" s="7">
        <f t="shared" si="14"/>
        <v>2500</v>
      </c>
      <c r="Q79" s="7">
        <f t="shared" si="14"/>
        <v>2500</v>
      </c>
      <c r="R79" s="7">
        <f t="shared" si="14"/>
        <v>2500</v>
      </c>
      <c r="S79" s="7">
        <f t="shared" si="14"/>
        <v>2500</v>
      </c>
      <c r="T79" s="7">
        <f t="shared" si="14"/>
        <v>2500</v>
      </c>
      <c r="U79" s="7">
        <f t="shared" si="14"/>
        <v>2500</v>
      </c>
      <c r="V79" s="7">
        <f t="shared" si="14"/>
        <v>2500</v>
      </c>
      <c r="W79" s="7">
        <f t="shared" si="14"/>
        <v>2500</v>
      </c>
      <c r="X79" s="7">
        <f t="shared" si="14"/>
        <v>2500</v>
      </c>
      <c r="Y79" s="7">
        <f t="shared" si="14"/>
        <v>2500</v>
      </c>
      <c r="Z79" s="7">
        <f t="shared" si="14"/>
        <v>2500</v>
      </c>
      <c r="AA79" s="7">
        <f t="shared" si="14"/>
        <v>2500</v>
      </c>
      <c r="AB79" s="7">
        <f t="shared" si="14"/>
        <v>2500</v>
      </c>
      <c r="AC79" s="7">
        <f t="shared" si="14"/>
        <v>2500</v>
      </c>
      <c r="AD79" s="7">
        <f t="shared" si="14"/>
        <v>2500</v>
      </c>
      <c r="AE79" s="7">
        <f t="shared" si="14"/>
        <v>2500</v>
      </c>
      <c r="AF79" s="7">
        <f t="shared" si="14"/>
        <v>2500</v>
      </c>
      <c r="AG79" s="7">
        <f t="shared" si="14"/>
        <v>2500</v>
      </c>
      <c r="AH79" s="7">
        <f t="shared" si="14"/>
        <v>2500</v>
      </c>
      <c r="AI79" s="7">
        <f t="shared" si="14"/>
        <v>2500</v>
      </c>
      <c r="AJ79" s="7">
        <f t="shared" si="14"/>
        <v>2500</v>
      </c>
      <c r="AK79" s="7">
        <f t="shared" si="14"/>
        <v>2500</v>
      </c>
    </row>
    <row r="80" spans="1:37" x14ac:dyDescent="0.2">
      <c r="A80" t="s">
        <v>41</v>
      </c>
      <c r="B80" s="7">
        <f>B67*(1+$B$40)/$B$51*$B$53*$B$54</f>
        <v>850.22135416666674</v>
      </c>
      <c r="C80" s="7">
        <f t="shared" ref="C80:AK80" si="15">C67*(1+$B$40)/$B$51*$B$53*$B$54</f>
        <v>2805.7304687499995</v>
      </c>
      <c r="D80" s="7">
        <f t="shared" si="15"/>
        <v>5611.4609374999991</v>
      </c>
      <c r="E80" s="7">
        <f t="shared" si="15"/>
        <v>8502.2135416666661</v>
      </c>
      <c r="F80" s="7">
        <f t="shared" si="15"/>
        <v>8502.2135416666661</v>
      </c>
      <c r="G80" s="7">
        <f t="shared" si="15"/>
        <v>8502.2135416666661</v>
      </c>
      <c r="H80" s="7">
        <f t="shared" si="15"/>
        <v>8502.2135416666661</v>
      </c>
      <c r="I80" s="7">
        <f t="shared" si="15"/>
        <v>8502.2135416666661</v>
      </c>
      <c r="J80" s="7">
        <f t="shared" si="15"/>
        <v>8502.2135416666661</v>
      </c>
      <c r="K80" s="7">
        <f t="shared" si="15"/>
        <v>8502.2135416666661</v>
      </c>
      <c r="L80" s="7">
        <f t="shared" si="15"/>
        <v>8502.2135416666661</v>
      </c>
      <c r="M80" s="7">
        <f t="shared" si="15"/>
        <v>8502.2135416666661</v>
      </c>
      <c r="N80" s="7">
        <f t="shared" si="15"/>
        <v>8502.2135416666661</v>
      </c>
      <c r="O80" s="7">
        <f t="shared" si="15"/>
        <v>8502.2135416666661</v>
      </c>
      <c r="P80" s="7">
        <f t="shared" si="15"/>
        <v>8502.2135416666661</v>
      </c>
      <c r="Q80" s="7">
        <f t="shared" si="15"/>
        <v>8502.2135416666661</v>
      </c>
      <c r="R80" s="7">
        <f t="shared" si="15"/>
        <v>8502.2135416666661</v>
      </c>
      <c r="S80" s="7">
        <f t="shared" si="15"/>
        <v>8502.2135416666661</v>
      </c>
      <c r="T80" s="7">
        <f t="shared" si="15"/>
        <v>8502.2135416666661</v>
      </c>
      <c r="U80" s="7">
        <f t="shared" si="15"/>
        <v>8502.2135416666661</v>
      </c>
      <c r="V80" s="7">
        <f t="shared" si="15"/>
        <v>8502.2135416666661</v>
      </c>
      <c r="W80" s="7">
        <f t="shared" si="15"/>
        <v>8502.2135416666661</v>
      </c>
      <c r="X80" s="7">
        <f t="shared" si="15"/>
        <v>8502.2135416666661</v>
      </c>
      <c r="Y80" s="7">
        <f t="shared" si="15"/>
        <v>8502.2135416666661</v>
      </c>
      <c r="Z80" s="7">
        <f t="shared" si="15"/>
        <v>8502.2135416666661</v>
      </c>
      <c r="AA80" s="7">
        <f t="shared" si="15"/>
        <v>8502.2135416666661</v>
      </c>
      <c r="AB80" s="7">
        <f t="shared" si="15"/>
        <v>8502.2135416666661</v>
      </c>
      <c r="AC80" s="7">
        <f t="shared" si="15"/>
        <v>8502.2135416666661</v>
      </c>
      <c r="AD80" s="7">
        <f t="shared" si="15"/>
        <v>8502.2135416666661</v>
      </c>
      <c r="AE80" s="7">
        <f t="shared" si="15"/>
        <v>8502.2135416666661</v>
      </c>
      <c r="AF80" s="7">
        <f t="shared" si="15"/>
        <v>8502.2135416666661</v>
      </c>
      <c r="AG80" s="7">
        <f t="shared" si="15"/>
        <v>8502.2135416666661</v>
      </c>
      <c r="AH80" s="7">
        <f t="shared" si="15"/>
        <v>8502.2135416666661</v>
      </c>
      <c r="AI80" s="7">
        <f t="shared" si="15"/>
        <v>8502.2135416666661</v>
      </c>
      <c r="AJ80" s="7">
        <f t="shared" si="15"/>
        <v>8502.2135416666661</v>
      </c>
      <c r="AK80" s="7">
        <f t="shared" si="15"/>
        <v>8502.2135416666661</v>
      </c>
    </row>
    <row r="81" spans="1:37" ht="16" thickBot="1" x14ac:dyDescent="0.25">
      <c r="A81" s="8" t="s">
        <v>118</v>
      </c>
      <c r="B81" s="9">
        <f>SUM(B77:B80)</f>
        <v>12100.221354166666</v>
      </c>
      <c r="C81" s="9">
        <f t="shared" ref="C81:AK81" si="16">SUM(C77:C80)</f>
        <v>12680.73046875</v>
      </c>
      <c r="D81" s="9">
        <f t="shared" si="16"/>
        <v>15303.127604166668</v>
      </c>
      <c r="E81" s="9">
        <f t="shared" si="16"/>
        <v>19752.213541666664</v>
      </c>
      <c r="F81" s="9">
        <f t="shared" si="16"/>
        <v>19752.213541666664</v>
      </c>
      <c r="G81" s="9">
        <f t="shared" si="16"/>
        <v>19752.213541666664</v>
      </c>
      <c r="H81" s="9">
        <f t="shared" si="16"/>
        <v>19752.213541666664</v>
      </c>
      <c r="I81" s="9">
        <f t="shared" si="16"/>
        <v>19752.213541666664</v>
      </c>
      <c r="J81" s="9">
        <f t="shared" si="16"/>
        <v>19752.213541666664</v>
      </c>
      <c r="K81" s="9">
        <f t="shared" si="16"/>
        <v>19752.213541666664</v>
      </c>
      <c r="L81" s="9">
        <f t="shared" si="16"/>
        <v>19752.213541666664</v>
      </c>
      <c r="M81" s="9">
        <f t="shared" si="16"/>
        <v>19752.213541666664</v>
      </c>
      <c r="N81" s="9">
        <f t="shared" si="16"/>
        <v>19752.213541666664</v>
      </c>
      <c r="O81" s="9">
        <f t="shared" si="16"/>
        <v>19752.213541666664</v>
      </c>
      <c r="P81" s="9">
        <f t="shared" si="16"/>
        <v>19752.213541666664</v>
      </c>
      <c r="Q81" s="9">
        <f t="shared" si="16"/>
        <v>19752.213541666664</v>
      </c>
      <c r="R81" s="9">
        <f t="shared" si="16"/>
        <v>19752.213541666664</v>
      </c>
      <c r="S81" s="9">
        <f t="shared" si="16"/>
        <v>19752.213541666664</v>
      </c>
      <c r="T81" s="9">
        <f t="shared" si="16"/>
        <v>19752.213541666664</v>
      </c>
      <c r="U81" s="9">
        <f t="shared" si="16"/>
        <v>19752.213541666664</v>
      </c>
      <c r="V81" s="9">
        <f t="shared" si="16"/>
        <v>19752.213541666664</v>
      </c>
      <c r="W81" s="9">
        <f t="shared" si="16"/>
        <v>19752.213541666664</v>
      </c>
      <c r="X81" s="9">
        <f t="shared" si="16"/>
        <v>19752.213541666664</v>
      </c>
      <c r="Y81" s="9">
        <f t="shared" si="16"/>
        <v>19752.213541666664</v>
      </c>
      <c r="Z81" s="9">
        <f t="shared" si="16"/>
        <v>19752.213541666664</v>
      </c>
      <c r="AA81" s="9">
        <f t="shared" si="16"/>
        <v>19752.213541666664</v>
      </c>
      <c r="AB81" s="9">
        <f t="shared" si="16"/>
        <v>19752.213541666664</v>
      </c>
      <c r="AC81" s="9">
        <f t="shared" si="16"/>
        <v>19752.213541666664</v>
      </c>
      <c r="AD81" s="9">
        <f t="shared" si="16"/>
        <v>19752.213541666664</v>
      </c>
      <c r="AE81" s="9">
        <f t="shared" si="16"/>
        <v>19752.213541666664</v>
      </c>
      <c r="AF81" s="9">
        <f t="shared" si="16"/>
        <v>19752.213541666664</v>
      </c>
      <c r="AG81" s="9">
        <f t="shared" si="16"/>
        <v>19752.213541666664</v>
      </c>
      <c r="AH81" s="9">
        <f t="shared" si="16"/>
        <v>19752.213541666664</v>
      </c>
      <c r="AI81" s="9">
        <f t="shared" si="16"/>
        <v>19752.213541666664</v>
      </c>
      <c r="AJ81" s="9">
        <f t="shared" si="16"/>
        <v>19752.213541666664</v>
      </c>
      <c r="AK81" s="9">
        <f t="shared" si="16"/>
        <v>19752.213541666664</v>
      </c>
    </row>
    <row r="82" spans="1:37" ht="16" thickTop="1" x14ac:dyDescent="0.2">
      <c r="A82" t="s">
        <v>29</v>
      </c>
      <c r="B82" s="7">
        <f>B81</f>
        <v>12100.221354166666</v>
      </c>
      <c r="C82" s="7">
        <f>C81+B82</f>
        <v>24780.951822916664</v>
      </c>
      <c r="D82" s="7">
        <f t="shared" ref="D82:AK82" si="17">D81+C82</f>
        <v>40084.079427083328</v>
      </c>
      <c r="E82" s="7">
        <f t="shared" si="17"/>
        <v>59836.292968749993</v>
      </c>
      <c r="F82" s="7">
        <f t="shared" si="17"/>
        <v>79588.506510416657</v>
      </c>
      <c r="G82" s="7">
        <f t="shared" si="17"/>
        <v>99340.720052083314</v>
      </c>
      <c r="H82" s="7">
        <f t="shared" si="17"/>
        <v>119092.93359374997</v>
      </c>
      <c r="I82" s="7">
        <f t="shared" si="17"/>
        <v>138845.14713541663</v>
      </c>
      <c r="J82" s="7">
        <f t="shared" si="17"/>
        <v>158597.36067708328</v>
      </c>
      <c r="K82" s="7">
        <f t="shared" si="17"/>
        <v>178349.57421874994</v>
      </c>
      <c r="L82" s="7">
        <f t="shared" si="17"/>
        <v>198101.7877604166</v>
      </c>
      <c r="M82" s="7">
        <f t="shared" si="17"/>
        <v>217854.00130208326</v>
      </c>
      <c r="N82" s="7">
        <f t="shared" si="17"/>
        <v>237606.21484374991</v>
      </c>
      <c r="O82" s="7">
        <f t="shared" si="17"/>
        <v>257358.42838541657</v>
      </c>
      <c r="P82" s="7">
        <f t="shared" si="17"/>
        <v>277110.64192708326</v>
      </c>
      <c r="Q82" s="7">
        <f t="shared" si="17"/>
        <v>296862.85546874994</v>
      </c>
      <c r="R82" s="7">
        <f t="shared" si="17"/>
        <v>316615.06901041663</v>
      </c>
      <c r="S82" s="7">
        <f t="shared" si="17"/>
        <v>336367.28255208331</v>
      </c>
      <c r="T82" s="7">
        <f t="shared" si="17"/>
        <v>356119.49609375</v>
      </c>
      <c r="U82" s="7">
        <f t="shared" si="17"/>
        <v>375871.70963541669</v>
      </c>
      <c r="V82" s="7">
        <f t="shared" si="17"/>
        <v>395623.92317708337</v>
      </c>
      <c r="W82" s="7">
        <f t="shared" si="17"/>
        <v>415376.13671875006</v>
      </c>
      <c r="X82" s="7">
        <f t="shared" si="17"/>
        <v>435128.35026041674</v>
      </c>
      <c r="Y82" s="7">
        <f t="shared" si="17"/>
        <v>454880.56380208343</v>
      </c>
      <c r="Z82" s="7">
        <f t="shared" si="17"/>
        <v>474632.77734375012</v>
      </c>
      <c r="AA82" s="7">
        <f t="shared" si="17"/>
        <v>494384.9908854168</v>
      </c>
      <c r="AB82" s="7">
        <f t="shared" si="17"/>
        <v>514137.20442708349</v>
      </c>
      <c r="AC82" s="7">
        <f t="shared" si="17"/>
        <v>533889.41796875012</v>
      </c>
      <c r="AD82" s="7">
        <f t="shared" si="17"/>
        <v>553641.63151041674</v>
      </c>
      <c r="AE82" s="7">
        <f t="shared" si="17"/>
        <v>573393.84505208337</v>
      </c>
      <c r="AF82" s="7">
        <f t="shared" si="17"/>
        <v>593146.05859375</v>
      </c>
      <c r="AG82" s="7">
        <f t="shared" si="17"/>
        <v>612898.27213541663</v>
      </c>
      <c r="AH82" s="7">
        <f t="shared" si="17"/>
        <v>632650.48567708326</v>
      </c>
      <c r="AI82" s="7">
        <f t="shared" si="17"/>
        <v>652402.69921874988</v>
      </c>
      <c r="AJ82" s="7">
        <f t="shared" si="17"/>
        <v>672154.91276041651</v>
      </c>
      <c r="AK82" s="7">
        <f t="shared" si="17"/>
        <v>691907.12630208314</v>
      </c>
    </row>
    <row r="83" spans="1:37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</row>
    <row r="84" spans="1:37" ht="18" thickBot="1" x14ac:dyDescent="0.25">
      <c r="A84" s="10" t="s">
        <v>32</v>
      </c>
      <c r="B84" s="2" t="s">
        <v>0</v>
      </c>
      <c r="C84" s="2" t="s">
        <v>1</v>
      </c>
      <c r="D84" s="2" t="s">
        <v>2</v>
      </c>
      <c r="E84" s="2" t="s">
        <v>3</v>
      </c>
      <c r="F84" s="2" t="s">
        <v>4</v>
      </c>
      <c r="G84" s="2" t="s">
        <v>5</v>
      </c>
      <c r="H84" s="2" t="s">
        <v>6</v>
      </c>
      <c r="I84" s="2" t="s">
        <v>7</v>
      </c>
      <c r="J84" s="2" t="s">
        <v>8</v>
      </c>
      <c r="K84" s="2" t="s">
        <v>9</v>
      </c>
      <c r="L84" s="2" t="s">
        <v>10</v>
      </c>
      <c r="M84" s="2" t="s">
        <v>11</v>
      </c>
      <c r="N84" s="2" t="s">
        <v>42</v>
      </c>
      <c r="O84" s="2" t="s">
        <v>43</v>
      </c>
      <c r="P84" s="2" t="s">
        <v>44</v>
      </c>
      <c r="Q84" s="2" t="s">
        <v>45</v>
      </c>
      <c r="R84" s="2" t="s">
        <v>46</v>
      </c>
      <c r="S84" s="2" t="s">
        <v>47</v>
      </c>
      <c r="T84" s="2" t="s">
        <v>48</v>
      </c>
      <c r="U84" s="2" t="s">
        <v>49</v>
      </c>
      <c r="V84" s="2" t="s">
        <v>50</v>
      </c>
      <c r="W84" s="2" t="s">
        <v>51</v>
      </c>
      <c r="X84" s="2" t="s">
        <v>52</v>
      </c>
      <c r="Y84" s="2" t="s">
        <v>53</v>
      </c>
      <c r="Z84" s="2" t="s">
        <v>73</v>
      </c>
      <c r="AA84" s="2" t="s">
        <v>74</v>
      </c>
      <c r="AB84" s="2" t="s">
        <v>75</v>
      </c>
      <c r="AC84" s="2" t="s">
        <v>76</v>
      </c>
      <c r="AD84" s="2" t="s">
        <v>77</v>
      </c>
      <c r="AE84" s="2" t="s">
        <v>78</v>
      </c>
      <c r="AF84" s="2" t="s">
        <v>79</v>
      </c>
      <c r="AG84" s="2" t="s">
        <v>80</v>
      </c>
      <c r="AH84" s="2" t="s">
        <v>81</v>
      </c>
      <c r="AI84" s="2" t="s">
        <v>82</v>
      </c>
      <c r="AJ84" s="2" t="s">
        <v>83</v>
      </c>
      <c r="AK84" s="2" t="s">
        <v>84</v>
      </c>
    </row>
    <row r="85" spans="1:37" ht="16" thickTop="1" x14ac:dyDescent="0.2">
      <c r="A85" t="s">
        <v>27</v>
      </c>
      <c r="B85" s="7">
        <f t="shared" ref="B85:AK85" si="18">B71*$B$48-B81</f>
        <v>-11864.110243055555</v>
      </c>
      <c r="C85" s="7">
        <f t="shared" si="18"/>
        <v>-11668.404079861111</v>
      </c>
      <c r="D85" s="7">
        <f t="shared" si="18"/>
        <v>-12745.121961805557</v>
      </c>
      <c r="E85" s="7">
        <f t="shared" si="18"/>
        <v>-14865.071858723957</v>
      </c>
      <c r="F85" s="7">
        <f t="shared" si="18"/>
        <v>-12565.050018649628</v>
      </c>
      <c r="G85" s="7">
        <f t="shared" si="18"/>
        <v>-10293.778451576232</v>
      </c>
      <c r="H85" s="7">
        <f t="shared" si="18"/>
        <v>-8050.8977790912504</v>
      </c>
      <c r="I85" s="7">
        <f t="shared" si="18"/>
        <v>-5836.0531150123315</v>
      </c>
      <c r="J85" s="7">
        <f t="shared" si="18"/>
        <v>-3648.8940092344019</v>
      </c>
      <c r="K85" s="7">
        <f t="shared" si="18"/>
        <v>-1489.0743922786933</v>
      </c>
      <c r="L85" s="7">
        <f t="shared" si="18"/>
        <v>643.74747946506614</v>
      </c>
      <c r="M85" s="7">
        <f t="shared" si="18"/>
        <v>2749.9090778120262</v>
      </c>
      <c r="N85" s="7">
        <f t="shared" si="18"/>
        <v>4829.7436561796567</v>
      </c>
      <c r="O85" s="7">
        <f t="shared" si="18"/>
        <v>6883.580302317685</v>
      </c>
      <c r="P85" s="7">
        <f t="shared" si="18"/>
        <v>8911.7439903789964</v>
      </c>
      <c r="Q85" s="7">
        <f t="shared" si="18"/>
        <v>10914.555632339539</v>
      </c>
      <c r="R85" s="7">
        <f t="shared" si="18"/>
        <v>12892.332128775575</v>
      </c>
      <c r="S85" s="7">
        <f t="shared" si="18"/>
        <v>14845.386419006158</v>
      </c>
      <c r="T85" s="7">
        <f t="shared" si="18"/>
        <v>16774.027530608859</v>
      </c>
      <c r="U85" s="7">
        <f t="shared" si="18"/>
        <v>18678.560628316525</v>
      </c>
      <c r="V85" s="7">
        <f t="shared" si="18"/>
        <v>20559.28706230285</v>
      </c>
      <c r="W85" s="7">
        <f t="shared" si="18"/>
        <v>22416.504415864343</v>
      </c>
      <c r="X85" s="7">
        <f t="shared" si="18"/>
        <v>24250.506552506318</v>
      </c>
      <c r="Y85" s="7">
        <f t="shared" si="18"/>
        <v>26061.583662440265</v>
      </c>
      <c r="Z85" s="7">
        <f t="shared" si="18"/>
        <v>27850.02230850004</v>
      </c>
      <c r="AA85" s="7">
        <f t="shared" si="18"/>
        <v>29616.105471484072</v>
      </c>
      <c r="AB85" s="7">
        <f t="shared" si="18"/>
        <v>31360.112594930797</v>
      </c>
      <c r="AC85" s="7">
        <f t="shared" si="18"/>
        <v>33082.319629334437</v>
      </c>
      <c r="AD85" s="7">
        <f t="shared" si="18"/>
        <v>34782.999075808038</v>
      </c>
      <c r="AE85" s="7">
        <f t="shared" si="18"/>
        <v>36462.420029200723</v>
      </c>
      <c r="AF85" s="7">
        <f t="shared" si="18"/>
        <v>38120.848220675987</v>
      </c>
      <c r="AG85" s="7">
        <f t="shared" si="18"/>
        <v>39758.54605975782</v>
      </c>
      <c r="AH85" s="7">
        <f t="shared" si="18"/>
        <v>41375.772675851127</v>
      </c>
      <c r="AI85" s="7">
        <f t="shared" si="18"/>
        <v>42972.783959243272</v>
      </c>
      <c r="AJ85" s="7">
        <f t="shared" si="18"/>
        <v>44549.832601593014</v>
      </c>
      <c r="AK85" s="7">
        <f t="shared" si="18"/>
        <v>46107.168135913387</v>
      </c>
    </row>
    <row r="86" spans="1:37" x14ac:dyDescent="0.2">
      <c r="A86" t="s">
        <v>28</v>
      </c>
      <c r="B86" s="7">
        <f>B73-B82</f>
        <v>-11864.110243055555</v>
      </c>
      <c r="C86" s="7">
        <f t="shared" ref="C86:AK86" si="19">C73-C82</f>
        <v>-23532.514322916664</v>
      </c>
      <c r="D86" s="7">
        <f t="shared" si="19"/>
        <v>-36277.636284722219</v>
      </c>
      <c r="E86" s="7">
        <f t="shared" si="19"/>
        <v>-51142.708143446172</v>
      </c>
      <c r="F86" s="7">
        <f t="shared" si="19"/>
        <v>-63707.758162095808</v>
      </c>
      <c r="G86" s="7">
        <f t="shared" si="19"/>
        <v>-74001.536613672026</v>
      </c>
      <c r="H86" s="7">
        <f t="shared" si="19"/>
        <v>-82052.434392763273</v>
      </c>
      <c r="I86" s="7">
        <f t="shared" si="19"/>
        <v>-87888.487507775601</v>
      </c>
      <c r="J86" s="7">
        <f t="shared" si="19"/>
        <v>-91537.381517009999</v>
      </c>
      <c r="K86" s="7">
        <f t="shared" si="19"/>
        <v>-93026.455909288678</v>
      </c>
      <c r="L86" s="7">
        <f t="shared" si="19"/>
        <v>-92382.708429823615</v>
      </c>
      <c r="M86" s="7">
        <f t="shared" si="19"/>
        <v>-89632.799352011585</v>
      </c>
      <c r="N86" s="7">
        <f t="shared" si="19"/>
        <v>-84803.05569583195</v>
      </c>
      <c r="O86" s="7">
        <f t="shared" si="19"/>
        <v>-77919.475393514236</v>
      </c>
      <c r="P86" s="7">
        <f t="shared" si="19"/>
        <v>-69007.731403135258</v>
      </c>
      <c r="Q86" s="7">
        <f t="shared" si="19"/>
        <v>-58093.175770795729</v>
      </c>
      <c r="R86" s="7">
        <f t="shared" si="19"/>
        <v>-45200.843642020191</v>
      </c>
      <c r="S86" s="7">
        <f t="shared" si="19"/>
        <v>-30355.457223014091</v>
      </c>
      <c r="T86" s="7">
        <f t="shared" si="19"/>
        <v>-13581.429692405218</v>
      </c>
      <c r="U86" s="7">
        <f t="shared" si="19"/>
        <v>5097.130935911322</v>
      </c>
      <c r="V86" s="7">
        <f t="shared" si="19"/>
        <v>25656.417998214136</v>
      </c>
      <c r="W86" s="7">
        <f t="shared" si="19"/>
        <v>48072.922414078435</v>
      </c>
      <c r="X86" s="7">
        <f t="shared" si="19"/>
        <v>72323.428966584674</v>
      </c>
      <c r="Y86" s="7">
        <f t="shared" si="19"/>
        <v>98385.012629024975</v>
      </c>
      <c r="Z86" s="7">
        <f t="shared" si="19"/>
        <v>126235.03493752494</v>
      </c>
      <c r="AA86" s="7">
        <f t="shared" si="19"/>
        <v>155851.14040900901</v>
      </c>
      <c r="AB86" s="7">
        <f t="shared" si="19"/>
        <v>187211.25300393975</v>
      </c>
      <c r="AC86" s="7">
        <f t="shared" si="19"/>
        <v>220293.57263327425</v>
      </c>
      <c r="AD86" s="7">
        <f t="shared" si="19"/>
        <v>255076.57170908223</v>
      </c>
      <c r="AE86" s="7">
        <f t="shared" si="19"/>
        <v>291538.99173828296</v>
      </c>
      <c r="AF86" s="7">
        <f t="shared" si="19"/>
        <v>329659.83995895891</v>
      </c>
      <c r="AG86" s="7">
        <f t="shared" si="19"/>
        <v>369418.38601871673</v>
      </c>
      <c r="AH86" s="7">
        <f t="shared" si="19"/>
        <v>410794.15869456786</v>
      </c>
      <c r="AI86" s="7">
        <f t="shared" si="19"/>
        <v>453766.94265381119</v>
      </c>
      <c r="AJ86" s="7">
        <f t="shared" si="19"/>
        <v>498316.77525540418</v>
      </c>
      <c r="AK86" s="7">
        <f t="shared" si="19"/>
        <v>544423.94339131762</v>
      </c>
    </row>
    <row r="104" spans="1:37" ht="21" thickBot="1" x14ac:dyDescent="0.3">
      <c r="A104" s="1" t="s">
        <v>115</v>
      </c>
      <c r="B104" s="1"/>
      <c r="C104" s="1"/>
      <c r="D104" s="1"/>
      <c r="E104" s="1"/>
      <c r="F104" s="1"/>
      <c r="G104" s="1"/>
    </row>
    <row r="105" spans="1:37" ht="16" thickTop="1" x14ac:dyDescent="0.2"/>
    <row r="106" spans="1:37" x14ac:dyDescent="0.2">
      <c r="B106" s="2" t="s">
        <v>0</v>
      </c>
      <c r="C106" s="2" t="s">
        <v>1</v>
      </c>
      <c r="D106" s="2" t="s">
        <v>2</v>
      </c>
      <c r="E106" s="2" t="s">
        <v>3</v>
      </c>
      <c r="F106" s="2" t="s">
        <v>4</v>
      </c>
      <c r="G106" s="2" t="s">
        <v>5</v>
      </c>
      <c r="H106" s="2" t="s">
        <v>6</v>
      </c>
      <c r="I106" s="2" t="s">
        <v>7</v>
      </c>
      <c r="J106" s="2" t="s">
        <v>8</v>
      </c>
      <c r="K106" s="2" t="s">
        <v>9</v>
      </c>
      <c r="L106" s="2" t="s">
        <v>10</v>
      </c>
      <c r="M106" s="2" t="s">
        <v>11</v>
      </c>
      <c r="N106" s="2" t="s">
        <v>42</v>
      </c>
      <c r="O106" s="2" t="s">
        <v>43</v>
      </c>
      <c r="P106" s="2" t="s">
        <v>44</v>
      </c>
      <c r="Q106" s="2" t="s">
        <v>45</v>
      </c>
      <c r="R106" s="2" t="s">
        <v>46</v>
      </c>
      <c r="S106" s="2" t="s">
        <v>47</v>
      </c>
      <c r="T106" s="2" t="s">
        <v>48</v>
      </c>
      <c r="U106" s="2" t="s">
        <v>49</v>
      </c>
      <c r="V106" s="2" t="s">
        <v>50</v>
      </c>
      <c r="W106" s="2" t="s">
        <v>51</v>
      </c>
      <c r="X106" s="2" t="s">
        <v>52</v>
      </c>
      <c r="Y106" s="2" t="s">
        <v>53</v>
      </c>
      <c r="Z106" s="2" t="s">
        <v>73</v>
      </c>
      <c r="AA106" s="2" t="s">
        <v>74</v>
      </c>
      <c r="AB106" s="2" t="s">
        <v>75</v>
      </c>
      <c r="AC106" s="2" t="s">
        <v>76</v>
      </c>
      <c r="AD106" s="2" t="s">
        <v>77</v>
      </c>
      <c r="AE106" s="2" t="s">
        <v>78</v>
      </c>
      <c r="AF106" s="2" t="s">
        <v>79</v>
      </c>
      <c r="AG106" s="2" t="s">
        <v>80</v>
      </c>
      <c r="AH106" s="2" t="s">
        <v>81</v>
      </c>
      <c r="AI106" s="2" t="s">
        <v>82</v>
      </c>
      <c r="AJ106" s="2" t="s">
        <v>83</v>
      </c>
      <c r="AK106" s="2" t="s">
        <v>84</v>
      </c>
    </row>
    <row r="107" spans="1:37" x14ac:dyDescent="0.2">
      <c r="A107" t="s">
        <v>54</v>
      </c>
      <c r="B107" s="19">
        <v>2</v>
      </c>
      <c r="C107" s="19">
        <v>2</v>
      </c>
      <c r="D107" s="19">
        <v>2</v>
      </c>
      <c r="E107" s="19">
        <v>2</v>
      </c>
      <c r="F107" s="19">
        <v>2</v>
      </c>
      <c r="G107" s="19">
        <v>2</v>
      </c>
      <c r="H107" s="19">
        <v>2</v>
      </c>
      <c r="I107" s="19">
        <v>2</v>
      </c>
      <c r="J107" s="19">
        <v>2</v>
      </c>
      <c r="K107" s="19">
        <v>2</v>
      </c>
      <c r="L107" s="19">
        <v>2</v>
      </c>
      <c r="M107" s="19">
        <v>2</v>
      </c>
      <c r="N107" s="19">
        <v>2</v>
      </c>
      <c r="O107" s="19">
        <v>2</v>
      </c>
      <c r="P107" s="19">
        <v>2</v>
      </c>
      <c r="Q107" s="19">
        <v>2</v>
      </c>
      <c r="R107" s="19">
        <v>2</v>
      </c>
      <c r="S107" s="19">
        <v>2</v>
      </c>
      <c r="T107" s="19">
        <v>2</v>
      </c>
      <c r="U107" s="19">
        <v>2</v>
      </c>
      <c r="V107" s="19">
        <v>2</v>
      </c>
      <c r="W107" s="19">
        <v>2</v>
      </c>
      <c r="X107" s="19">
        <v>2</v>
      </c>
      <c r="Y107" s="19">
        <v>2</v>
      </c>
      <c r="Z107" s="19">
        <v>2</v>
      </c>
      <c r="AA107" s="19">
        <v>2</v>
      </c>
      <c r="AB107" s="19">
        <v>2</v>
      </c>
      <c r="AC107" s="19">
        <v>2</v>
      </c>
      <c r="AD107" s="19">
        <v>2</v>
      </c>
      <c r="AE107" s="19">
        <v>2</v>
      </c>
      <c r="AF107" s="19">
        <v>2</v>
      </c>
      <c r="AG107" s="19">
        <v>2</v>
      </c>
      <c r="AH107" s="19">
        <v>2</v>
      </c>
      <c r="AI107" s="19">
        <v>2</v>
      </c>
      <c r="AJ107" s="19">
        <v>2</v>
      </c>
      <c r="AK107" s="19">
        <v>2</v>
      </c>
    </row>
    <row r="108" spans="1:37" hidden="1" x14ac:dyDescent="0.2"/>
    <row r="109" spans="1:37" hidden="1" x14ac:dyDescent="0.2">
      <c r="A109" s="21" t="s">
        <v>58</v>
      </c>
    </row>
    <row r="110" spans="1:37" hidden="1" x14ac:dyDescent="0.2">
      <c r="A110" s="21" t="s">
        <v>59</v>
      </c>
      <c r="B110" s="2" t="s">
        <v>0</v>
      </c>
      <c r="C110" s="2" t="s">
        <v>1</v>
      </c>
      <c r="D110" s="2" t="s">
        <v>2</v>
      </c>
      <c r="E110" s="2" t="s">
        <v>3</v>
      </c>
      <c r="F110" s="2" t="s">
        <v>4</v>
      </c>
      <c r="G110" s="2" t="s">
        <v>5</v>
      </c>
      <c r="H110" s="2" t="s">
        <v>6</v>
      </c>
      <c r="I110" s="2" t="s">
        <v>7</v>
      </c>
      <c r="J110" s="2" t="s">
        <v>8</v>
      </c>
      <c r="K110" s="2" t="s">
        <v>9</v>
      </c>
      <c r="L110" s="2" t="s">
        <v>10</v>
      </c>
      <c r="M110" s="2" t="s">
        <v>11</v>
      </c>
      <c r="N110" s="2" t="s">
        <v>42</v>
      </c>
      <c r="O110" s="2" t="s">
        <v>43</v>
      </c>
      <c r="P110" s="2" t="s">
        <v>44</v>
      </c>
      <c r="Q110" s="2" t="s">
        <v>45</v>
      </c>
      <c r="R110" s="2" t="s">
        <v>46</v>
      </c>
      <c r="S110" s="2" t="s">
        <v>47</v>
      </c>
      <c r="T110" s="2" t="s">
        <v>48</v>
      </c>
      <c r="U110" s="2" t="s">
        <v>49</v>
      </c>
      <c r="V110" s="2" t="s">
        <v>50</v>
      </c>
      <c r="W110" s="2" t="s">
        <v>51</v>
      </c>
      <c r="X110" s="2" t="s">
        <v>52</v>
      </c>
      <c r="Y110" s="2" t="s">
        <v>53</v>
      </c>
      <c r="Z110" s="2" t="s">
        <v>73</v>
      </c>
      <c r="AA110" s="2" t="s">
        <v>74</v>
      </c>
      <c r="AB110" s="2" t="s">
        <v>75</v>
      </c>
      <c r="AC110" s="2" t="s">
        <v>76</v>
      </c>
      <c r="AD110" s="2" t="s">
        <v>77</v>
      </c>
      <c r="AE110" s="2" t="s">
        <v>78</v>
      </c>
      <c r="AF110" s="2" t="s">
        <v>79</v>
      </c>
      <c r="AG110" s="2" t="s">
        <v>80</v>
      </c>
      <c r="AH110" s="2" t="s">
        <v>81</v>
      </c>
      <c r="AI110" s="2" t="s">
        <v>82</v>
      </c>
      <c r="AJ110" s="2" t="s">
        <v>83</v>
      </c>
      <c r="AK110" s="2" t="s">
        <v>84</v>
      </c>
    </row>
    <row r="111" spans="1:37" hidden="1" x14ac:dyDescent="0.2">
      <c r="A111" t="s">
        <v>60</v>
      </c>
      <c r="B111">
        <f t="shared" ref="B111:AK111" si="20">B107</f>
        <v>2</v>
      </c>
      <c r="C111">
        <f t="shared" si="20"/>
        <v>2</v>
      </c>
      <c r="D111">
        <f t="shared" si="20"/>
        <v>2</v>
      </c>
      <c r="E111">
        <f t="shared" si="20"/>
        <v>2</v>
      </c>
      <c r="F111">
        <f t="shared" si="20"/>
        <v>2</v>
      </c>
      <c r="G111">
        <f t="shared" si="20"/>
        <v>2</v>
      </c>
      <c r="H111">
        <f t="shared" si="20"/>
        <v>2</v>
      </c>
      <c r="I111">
        <f t="shared" si="20"/>
        <v>2</v>
      </c>
      <c r="J111">
        <f t="shared" si="20"/>
        <v>2</v>
      </c>
      <c r="K111">
        <f t="shared" si="20"/>
        <v>2</v>
      </c>
      <c r="L111">
        <f t="shared" si="20"/>
        <v>2</v>
      </c>
      <c r="M111">
        <f t="shared" si="20"/>
        <v>2</v>
      </c>
      <c r="N111">
        <f t="shared" si="20"/>
        <v>2</v>
      </c>
      <c r="O111">
        <f t="shared" si="20"/>
        <v>2</v>
      </c>
      <c r="P111">
        <f t="shared" si="20"/>
        <v>2</v>
      </c>
      <c r="Q111">
        <f t="shared" si="20"/>
        <v>2</v>
      </c>
      <c r="R111">
        <f t="shared" si="20"/>
        <v>2</v>
      </c>
      <c r="S111">
        <f t="shared" si="20"/>
        <v>2</v>
      </c>
      <c r="T111">
        <f t="shared" si="20"/>
        <v>2</v>
      </c>
      <c r="U111">
        <f t="shared" si="20"/>
        <v>2</v>
      </c>
      <c r="V111">
        <f t="shared" si="20"/>
        <v>2</v>
      </c>
      <c r="W111">
        <f t="shared" si="20"/>
        <v>2</v>
      </c>
      <c r="X111">
        <f t="shared" si="20"/>
        <v>2</v>
      </c>
      <c r="Y111">
        <f t="shared" si="20"/>
        <v>2</v>
      </c>
      <c r="Z111">
        <f t="shared" si="20"/>
        <v>2</v>
      </c>
      <c r="AA111">
        <f t="shared" si="20"/>
        <v>2</v>
      </c>
      <c r="AB111">
        <f t="shared" si="20"/>
        <v>2</v>
      </c>
      <c r="AC111">
        <f t="shared" si="20"/>
        <v>2</v>
      </c>
      <c r="AD111">
        <f t="shared" si="20"/>
        <v>2</v>
      </c>
      <c r="AE111">
        <f t="shared" si="20"/>
        <v>2</v>
      </c>
      <c r="AF111">
        <f t="shared" si="20"/>
        <v>2</v>
      </c>
      <c r="AG111">
        <f t="shared" si="20"/>
        <v>2</v>
      </c>
      <c r="AH111">
        <f t="shared" si="20"/>
        <v>2</v>
      </c>
      <c r="AI111">
        <f t="shared" si="20"/>
        <v>2</v>
      </c>
      <c r="AJ111">
        <f t="shared" si="20"/>
        <v>2</v>
      </c>
      <c r="AK111">
        <f t="shared" si="20"/>
        <v>2</v>
      </c>
    </row>
    <row r="112" spans="1:37" hidden="1" x14ac:dyDescent="0.2">
      <c r="A112" t="s">
        <v>61</v>
      </c>
      <c r="C112">
        <f>B111</f>
        <v>2</v>
      </c>
      <c r="D112">
        <f t="shared" ref="D112:S119" si="21">C111</f>
        <v>2</v>
      </c>
      <c r="E112">
        <f t="shared" si="21"/>
        <v>2</v>
      </c>
      <c r="F112">
        <f t="shared" si="21"/>
        <v>2</v>
      </c>
      <c r="G112">
        <f t="shared" si="21"/>
        <v>2</v>
      </c>
      <c r="H112">
        <f t="shared" si="21"/>
        <v>2</v>
      </c>
      <c r="I112">
        <f t="shared" si="21"/>
        <v>2</v>
      </c>
      <c r="J112">
        <f t="shared" si="21"/>
        <v>2</v>
      </c>
      <c r="K112">
        <f t="shared" si="21"/>
        <v>2</v>
      </c>
      <c r="L112">
        <f t="shared" si="21"/>
        <v>2</v>
      </c>
      <c r="M112">
        <f t="shared" si="21"/>
        <v>2</v>
      </c>
      <c r="N112">
        <f t="shared" si="21"/>
        <v>2</v>
      </c>
      <c r="O112">
        <f t="shared" si="21"/>
        <v>2</v>
      </c>
      <c r="P112">
        <f t="shared" si="21"/>
        <v>2</v>
      </c>
      <c r="Q112">
        <f t="shared" si="21"/>
        <v>2</v>
      </c>
      <c r="R112">
        <f t="shared" si="21"/>
        <v>2</v>
      </c>
      <c r="S112">
        <f t="shared" si="21"/>
        <v>2</v>
      </c>
      <c r="T112">
        <f t="shared" ref="T112:AI119" si="22">S111</f>
        <v>2</v>
      </c>
      <c r="U112">
        <f t="shared" si="22"/>
        <v>2</v>
      </c>
      <c r="V112">
        <f t="shared" si="22"/>
        <v>2</v>
      </c>
      <c r="W112">
        <f t="shared" si="22"/>
        <v>2</v>
      </c>
      <c r="X112">
        <f t="shared" si="22"/>
        <v>2</v>
      </c>
      <c r="Y112">
        <f t="shared" si="22"/>
        <v>2</v>
      </c>
      <c r="Z112">
        <f t="shared" si="22"/>
        <v>2</v>
      </c>
      <c r="AA112">
        <f t="shared" si="22"/>
        <v>2</v>
      </c>
      <c r="AB112">
        <f t="shared" si="22"/>
        <v>2</v>
      </c>
      <c r="AC112">
        <f t="shared" si="22"/>
        <v>2</v>
      </c>
      <c r="AD112">
        <f t="shared" si="22"/>
        <v>2</v>
      </c>
      <c r="AE112">
        <f t="shared" si="22"/>
        <v>2</v>
      </c>
      <c r="AF112">
        <f t="shared" si="22"/>
        <v>2</v>
      </c>
      <c r="AG112">
        <f t="shared" si="22"/>
        <v>2</v>
      </c>
      <c r="AH112">
        <f t="shared" si="22"/>
        <v>2</v>
      </c>
      <c r="AI112">
        <f t="shared" si="22"/>
        <v>2</v>
      </c>
      <c r="AJ112">
        <f t="shared" ref="Z112:AK119" si="23">AI111</f>
        <v>2</v>
      </c>
      <c r="AK112">
        <f t="shared" si="23"/>
        <v>2</v>
      </c>
    </row>
    <row r="113" spans="1:37" hidden="1" x14ac:dyDescent="0.2">
      <c r="A113" t="s">
        <v>62</v>
      </c>
      <c r="D113">
        <f>C112</f>
        <v>2</v>
      </c>
      <c r="E113">
        <f t="shared" si="21"/>
        <v>2</v>
      </c>
      <c r="F113">
        <f t="shared" si="21"/>
        <v>2</v>
      </c>
      <c r="G113">
        <f t="shared" si="21"/>
        <v>2</v>
      </c>
      <c r="H113">
        <f t="shared" si="21"/>
        <v>2</v>
      </c>
      <c r="I113">
        <f t="shared" si="21"/>
        <v>2</v>
      </c>
      <c r="J113">
        <f t="shared" si="21"/>
        <v>2</v>
      </c>
      <c r="K113">
        <f t="shared" si="21"/>
        <v>2</v>
      </c>
      <c r="L113">
        <f t="shared" si="21"/>
        <v>2</v>
      </c>
      <c r="M113">
        <f t="shared" si="21"/>
        <v>2</v>
      </c>
      <c r="N113">
        <f t="shared" si="21"/>
        <v>2</v>
      </c>
      <c r="O113">
        <f t="shared" si="21"/>
        <v>2</v>
      </c>
      <c r="P113">
        <f t="shared" si="21"/>
        <v>2</v>
      </c>
      <c r="Q113">
        <f t="shared" si="21"/>
        <v>2</v>
      </c>
      <c r="R113">
        <f t="shared" si="21"/>
        <v>2</v>
      </c>
      <c r="S113">
        <f t="shared" si="21"/>
        <v>2</v>
      </c>
      <c r="T113">
        <f t="shared" si="22"/>
        <v>2</v>
      </c>
      <c r="U113">
        <f t="shared" si="22"/>
        <v>2</v>
      </c>
      <c r="V113">
        <f t="shared" si="22"/>
        <v>2</v>
      </c>
      <c r="W113">
        <f t="shared" si="22"/>
        <v>2</v>
      </c>
      <c r="X113">
        <f t="shared" si="22"/>
        <v>2</v>
      </c>
      <c r="Y113">
        <f t="shared" si="22"/>
        <v>2</v>
      </c>
      <c r="Z113">
        <f t="shared" si="23"/>
        <v>2</v>
      </c>
      <c r="AA113">
        <f t="shared" si="23"/>
        <v>2</v>
      </c>
      <c r="AB113">
        <f t="shared" si="23"/>
        <v>2</v>
      </c>
      <c r="AC113">
        <f t="shared" si="23"/>
        <v>2</v>
      </c>
      <c r="AD113">
        <f t="shared" si="23"/>
        <v>2</v>
      </c>
      <c r="AE113">
        <f t="shared" si="23"/>
        <v>2</v>
      </c>
      <c r="AF113">
        <f t="shared" si="23"/>
        <v>2</v>
      </c>
      <c r="AG113">
        <f t="shared" si="23"/>
        <v>2</v>
      </c>
      <c r="AH113">
        <f t="shared" si="23"/>
        <v>2</v>
      </c>
      <c r="AI113">
        <f t="shared" si="23"/>
        <v>2</v>
      </c>
      <c r="AJ113">
        <f t="shared" si="23"/>
        <v>2</v>
      </c>
      <c r="AK113">
        <f t="shared" si="23"/>
        <v>2</v>
      </c>
    </row>
    <row r="114" spans="1:37" hidden="1" x14ac:dyDescent="0.2">
      <c r="A114" t="s">
        <v>63</v>
      </c>
      <c r="E114">
        <f>D113</f>
        <v>2</v>
      </c>
      <c r="F114">
        <f t="shared" si="21"/>
        <v>2</v>
      </c>
      <c r="G114">
        <f t="shared" si="21"/>
        <v>2</v>
      </c>
      <c r="H114">
        <f t="shared" si="21"/>
        <v>2</v>
      </c>
      <c r="I114">
        <f t="shared" si="21"/>
        <v>2</v>
      </c>
      <c r="J114">
        <f t="shared" si="21"/>
        <v>2</v>
      </c>
      <c r="K114">
        <f t="shared" si="21"/>
        <v>2</v>
      </c>
      <c r="L114">
        <f t="shared" si="21"/>
        <v>2</v>
      </c>
      <c r="M114">
        <f t="shared" si="21"/>
        <v>2</v>
      </c>
      <c r="N114">
        <f t="shared" si="21"/>
        <v>2</v>
      </c>
      <c r="O114">
        <f t="shared" si="21"/>
        <v>2</v>
      </c>
      <c r="P114">
        <f t="shared" si="21"/>
        <v>2</v>
      </c>
      <c r="Q114">
        <f t="shared" si="21"/>
        <v>2</v>
      </c>
      <c r="R114">
        <f t="shared" si="21"/>
        <v>2</v>
      </c>
      <c r="S114">
        <f t="shared" si="21"/>
        <v>2</v>
      </c>
      <c r="T114">
        <f t="shared" si="22"/>
        <v>2</v>
      </c>
      <c r="U114">
        <f t="shared" si="22"/>
        <v>2</v>
      </c>
      <c r="V114">
        <f t="shared" si="22"/>
        <v>2</v>
      </c>
      <c r="W114">
        <f t="shared" si="22"/>
        <v>2</v>
      </c>
      <c r="X114">
        <f t="shared" si="22"/>
        <v>2</v>
      </c>
      <c r="Y114">
        <f t="shared" si="22"/>
        <v>2</v>
      </c>
      <c r="Z114">
        <f t="shared" si="23"/>
        <v>2</v>
      </c>
      <c r="AA114">
        <f t="shared" si="23"/>
        <v>2</v>
      </c>
      <c r="AB114">
        <f t="shared" si="23"/>
        <v>2</v>
      </c>
      <c r="AC114">
        <f t="shared" si="23"/>
        <v>2</v>
      </c>
      <c r="AD114">
        <f t="shared" si="23"/>
        <v>2</v>
      </c>
      <c r="AE114">
        <f t="shared" si="23"/>
        <v>2</v>
      </c>
      <c r="AF114">
        <f t="shared" si="23"/>
        <v>2</v>
      </c>
      <c r="AG114">
        <f t="shared" si="23"/>
        <v>2</v>
      </c>
      <c r="AH114">
        <f t="shared" si="23"/>
        <v>2</v>
      </c>
      <c r="AI114">
        <f t="shared" si="23"/>
        <v>2</v>
      </c>
      <c r="AJ114">
        <f t="shared" si="23"/>
        <v>2</v>
      </c>
      <c r="AK114">
        <f t="shared" si="23"/>
        <v>2</v>
      </c>
    </row>
    <row r="115" spans="1:37" hidden="1" x14ac:dyDescent="0.2">
      <c r="A115" t="s">
        <v>64</v>
      </c>
      <c r="F115">
        <f>E114</f>
        <v>2</v>
      </c>
      <c r="G115">
        <f t="shared" si="21"/>
        <v>2</v>
      </c>
      <c r="H115">
        <f t="shared" si="21"/>
        <v>2</v>
      </c>
      <c r="I115">
        <f t="shared" si="21"/>
        <v>2</v>
      </c>
      <c r="J115">
        <f t="shared" si="21"/>
        <v>2</v>
      </c>
      <c r="K115">
        <f t="shared" si="21"/>
        <v>2</v>
      </c>
      <c r="L115">
        <f t="shared" si="21"/>
        <v>2</v>
      </c>
      <c r="M115">
        <f t="shared" si="21"/>
        <v>2</v>
      </c>
      <c r="N115">
        <f t="shared" si="21"/>
        <v>2</v>
      </c>
      <c r="O115">
        <f t="shared" si="21"/>
        <v>2</v>
      </c>
      <c r="P115">
        <f t="shared" si="21"/>
        <v>2</v>
      </c>
      <c r="Q115">
        <f t="shared" si="21"/>
        <v>2</v>
      </c>
      <c r="R115">
        <f t="shared" si="21"/>
        <v>2</v>
      </c>
      <c r="S115">
        <f t="shared" si="21"/>
        <v>2</v>
      </c>
      <c r="T115">
        <f t="shared" si="22"/>
        <v>2</v>
      </c>
      <c r="U115">
        <f t="shared" si="22"/>
        <v>2</v>
      </c>
      <c r="V115">
        <f t="shared" si="22"/>
        <v>2</v>
      </c>
      <c r="W115">
        <f t="shared" si="22"/>
        <v>2</v>
      </c>
      <c r="X115">
        <f t="shared" si="22"/>
        <v>2</v>
      </c>
      <c r="Y115">
        <f t="shared" si="22"/>
        <v>2</v>
      </c>
      <c r="Z115">
        <f t="shared" si="23"/>
        <v>2</v>
      </c>
      <c r="AA115">
        <f t="shared" si="23"/>
        <v>2</v>
      </c>
      <c r="AB115">
        <f t="shared" si="23"/>
        <v>2</v>
      </c>
      <c r="AC115">
        <f t="shared" si="23"/>
        <v>2</v>
      </c>
      <c r="AD115">
        <f t="shared" si="23"/>
        <v>2</v>
      </c>
      <c r="AE115">
        <f t="shared" si="23"/>
        <v>2</v>
      </c>
      <c r="AF115">
        <f t="shared" si="23"/>
        <v>2</v>
      </c>
      <c r="AG115">
        <f t="shared" si="23"/>
        <v>2</v>
      </c>
      <c r="AH115">
        <f t="shared" si="23"/>
        <v>2</v>
      </c>
      <c r="AI115">
        <f t="shared" si="23"/>
        <v>2</v>
      </c>
      <c r="AJ115">
        <f t="shared" si="23"/>
        <v>2</v>
      </c>
      <c r="AK115">
        <f t="shared" si="23"/>
        <v>2</v>
      </c>
    </row>
    <row r="116" spans="1:37" hidden="1" x14ac:dyDescent="0.2">
      <c r="A116" t="s">
        <v>65</v>
      </c>
      <c r="G116">
        <f>F115</f>
        <v>2</v>
      </c>
      <c r="H116">
        <f t="shared" si="21"/>
        <v>2</v>
      </c>
      <c r="I116">
        <f t="shared" si="21"/>
        <v>2</v>
      </c>
      <c r="J116">
        <f t="shared" si="21"/>
        <v>2</v>
      </c>
      <c r="K116">
        <f t="shared" si="21"/>
        <v>2</v>
      </c>
      <c r="L116">
        <f t="shared" si="21"/>
        <v>2</v>
      </c>
      <c r="M116">
        <f t="shared" si="21"/>
        <v>2</v>
      </c>
      <c r="N116">
        <f t="shared" si="21"/>
        <v>2</v>
      </c>
      <c r="O116">
        <f t="shared" si="21"/>
        <v>2</v>
      </c>
      <c r="P116">
        <f t="shared" si="21"/>
        <v>2</v>
      </c>
      <c r="Q116">
        <f t="shared" si="21"/>
        <v>2</v>
      </c>
      <c r="R116">
        <f t="shared" si="21"/>
        <v>2</v>
      </c>
      <c r="S116">
        <f t="shared" si="21"/>
        <v>2</v>
      </c>
      <c r="T116">
        <f t="shared" si="22"/>
        <v>2</v>
      </c>
      <c r="U116">
        <f t="shared" si="22"/>
        <v>2</v>
      </c>
      <c r="V116">
        <f t="shared" si="22"/>
        <v>2</v>
      </c>
      <c r="W116">
        <f t="shared" si="22"/>
        <v>2</v>
      </c>
      <c r="X116">
        <f t="shared" si="22"/>
        <v>2</v>
      </c>
      <c r="Y116">
        <f t="shared" si="22"/>
        <v>2</v>
      </c>
      <c r="Z116">
        <f t="shared" si="23"/>
        <v>2</v>
      </c>
      <c r="AA116">
        <f t="shared" si="23"/>
        <v>2</v>
      </c>
      <c r="AB116">
        <f t="shared" si="23"/>
        <v>2</v>
      </c>
      <c r="AC116">
        <f t="shared" si="23"/>
        <v>2</v>
      </c>
      <c r="AD116">
        <f t="shared" si="23"/>
        <v>2</v>
      </c>
      <c r="AE116">
        <f t="shared" si="23"/>
        <v>2</v>
      </c>
      <c r="AF116">
        <f t="shared" si="23"/>
        <v>2</v>
      </c>
      <c r="AG116">
        <f t="shared" si="23"/>
        <v>2</v>
      </c>
      <c r="AH116">
        <f t="shared" si="23"/>
        <v>2</v>
      </c>
      <c r="AI116">
        <f t="shared" si="23"/>
        <v>2</v>
      </c>
      <c r="AJ116">
        <f t="shared" si="23"/>
        <v>2</v>
      </c>
      <c r="AK116">
        <f t="shared" si="23"/>
        <v>2</v>
      </c>
    </row>
    <row r="117" spans="1:37" hidden="1" x14ac:dyDescent="0.2">
      <c r="A117" t="s">
        <v>66</v>
      </c>
      <c r="H117">
        <f>G116</f>
        <v>2</v>
      </c>
      <c r="I117">
        <f t="shared" si="21"/>
        <v>2</v>
      </c>
      <c r="J117">
        <f t="shared" si="21"/>
        <v>2</v>
      </c>
      <c r="K117">
        <f t="shared" si="21"/>
        <v>2</v>
      </c>
      <c r="L117">
        <f t="shared" si="21"/>
        <v>2</v>
      </c>
      <c r="M117">
        <f t="shared" si="21"/>
        <v>2</v>
      </c>
      <c r="N117">
        <f t="shared" si="21"/>
        <v>2</v>
      </c>
      <c r="O117">
        <f t="shared" si="21"/>
        <v>2</v>
      </c>
      <c r="P117">
        <f t="shared" si="21"/>
        <v>2</v>
      </c>
      <c r="Q117">
        <f t="shared" si="21"/>
        <v>2</v>
      </c>
      <c r="R117">
        <f t="shared" si="21"/>
        <v>2</v>
      </c>
      <c r="S117">
        <f t="shared" si="21"/>
        <v>2</v>
      </c>
      <c r="T117">
        <f t="shared" si="22"/>
        <v>2</v>
      </c>
      <c r="U117">
        <f t="shared" si="22"/>
        <v>2</v>
      </c>
      <c r="V117">
        <f t="shared" si="22"/>
        <v>2</v>
      </c>
      <c r="W117">
        <f t="shared" si="22"/>
        <v>2</v>
      </c>
      <c r="X117">
        <f t="shared" si="22"/>
        <v>2</v>
      </c>
      <c r="Y117">
        <f t="shared" si="22"/>
        <v>2</v>
      </c>
      <c r="Z117">
        <f t="shared" si="23"/>
        <v>2</v>
      </c>
      <c r="AA117">
        <f t="shared" si="23"/>
        <v>2</v>
      </c>
      <c r="AB117">
        <f t="shared" si="23"/>
        <v>2</v>
      </c>
      <c r="AC117">
        <f t="shared" si="23"/>
        <v>2</v>
      </c>
      <c r="AD117">
        <f t="shared" si="23"/>
        <v>2</v>
      </c>
      <c r="AE117">
        <f t="shared" si="23"/>
        <v>2</v>
      </c>
      <c r="AF117">
        <f t="shared" si="23"/>
        <v>2</v>
      </c>
      <c r="AG117">
        <f t="shared" si="23"/>
        <v>2</v>
      </c>
      <c r="AH117">
        <f t="shared" si="23"/>
        <v>2</v>
      </c>
      <c r="AI117">
        <f t="shared" si="23"/>
        <v>2</v>
      </c>
      <c r="AJ117">
        <f t="shared" si="23"/>
        <v>2</v>
      </c>
      <c r="AK117">
        <f t="shared" si="23"/>
        <v>2</v>
      </c>
    </row>
    <row r="118" spans="1:37" hidden="1" x14ac:dyDescent="0.2">
      <c r="A118" t="s">
        <v>63</v>
      </c>
      <c r="I118">
        <f>H117</f>
        <v>2</v>
      </c>
      <c r="J118">
        <f t="shared" si="21"/>
        <v>2</v>
      </c>
      <c r="K118">
        <f t="shared" si="21"/>
        <v>2</v>
      </c>
      <c r="L118">
        <f t="shared" si="21"/>
        <v>2</v>
      </c>
      <c r="M118">
        <f t="shared" si="21"/>
        <v>2</v>
      </c>
      <c r="N118">
        <f t="shared" si="21"/>
        <v>2</v>
      </c>
      <c r="O118">
        <f t="shared" si="21"/>
        <v>2</v>
      </c>
      <c r="P118">
        <f t="shared" si="21"/>
        <v>2</v>
      </c>
      <c r="Q118">
        <f t="shared" si="21"/>
        <v>2</v>
      </c>
      <c r="R118">
        <f t="shared" si="21"/>
        <v>2</v>
      </c>
      <c r="S118">
        <f t="shared" si="21"/>
        <v>2</v>
      </c>
      <c r="T118">
        <f t="shared" si="22"/>
        <v>2</v>
      </c>
      <c r="U118">
        <f t="shared" si="22"/>
        <v>2</v>
      </c>
      <c r="V118">
        <f t="shared" si="22"/>
        <v>2</v>
      </c>
      <c r="W118">
        <f t="shared" si="22"/>
        <v>2</v>
      </c>
      <c r="X118">
        <f t="shared" si="22"/>
        <v>2</v>
      </c>
      <c r="Y118">
        <f t="shared" si="22"/>
        <v>2</v>
      </c>
      <c r="Z118">
        <f t="shared" si="23"/>
        <v>2</v>
      </c>
      <c r="AA118">
        <f t="shared" si="23"/>
        <v>2</v>
      </c>
      <c r="AB118">
        <f t="shared" si="23"/>
        <v>2</v>
      </c>
      <c r="AC118">
        <f t="shared" si="23"/>
        <v>2</v>
      </c>
      <c r="AD118">
        <f t="shared" si="23"/>
        <v>2</v>
      </c>
      <c r="AE118">
        <f t="shared" si="23"/>
        <v>2</v>
      </c>
      <c r="AF118">
        <f t="shared" si="23"/>
        <v>2</v>
      </c>
      <c r="AG118">
        <f t="shared" si="23"/>
        <v>2</v>
      </c>
      <c r="AH118">
        <f t="shared" si="23"/>
        <v>2</v>
      </c>
      <c r="AI118">
        <f t="shared" si="23"/>
        <v>2</v>
      </c>
      <c r="AJ118">
        <f t="shared" si="23"/>
        <v>2</v>
      </c>
      <c r="AK118">
        <f t="shared" si="23"/>
        <v>2</v>
      </c>
    </row>
    <row r="119" spans="1:37" hidden="1" x14ac:dyDescent="0.2">
      <c r="A119" t="s">
        <v>63</v>
      </c>
      <c r="J119">
        <f>I118</f>
        <v>2</v>
      </c>
      <c r="K119">
        <f t="shared" si="21"/>
        <v>2</v>
      </c>
      <c r="L119">
        <f t="shared" si="21"/>
        <v>2</v>
      </c>
      <c r="M119">
        <f t="shared" si="21"/>
        <v>2</v>
      </c>
      <c r="N119">
        <f t="shared" si="21"/>
        <v>2</v>
      </c>
      <c r="O119">
        <f t="shared" si="21"/>
        <v>2</v>
      </c>
      <c r="P119">
        <f t="shared" si="21"/>
        <v>2</v>
      </c>
      <c r="Q119">
        <f t="shared" si="21"/>
        <v>2</v>
      </c>
      <c r="R119">
        <f t="shared" si="21"/>
        <v>2</v>
      </c>
      <c r="S119">
        <f t="shared" si="21"/>
        <v>2</v>
      </c>
      <c r="T119">
        <f t="shared" si="22"/>
        <v>2</v>
      </c>
      <c r="U119">
        <f t="shared" si="22"/>
        <v>2</v>
      </c>
      <c r="V119">
        <f t="shared" si="22"/>
        <v>2</v>
      </c>
      <c r="W119">
        <f t="shared" si="22"/>
        <v>2</v>
      </c>
      <c r="X119">
        <f t="shared" si="22"/>
        <v>2</v>
      </c>
      <c r="Y119">
        <f t="shared" si="22"/>
        <v>2</v>
      </c>
      <c r="Z119">
        <f t="shared" si="23"/>
        <v>2</v>
      </c>
      <c r="AA119">
        <f t="shared" si="23"/>
        <v>2</v>
      </c>
      <c r="AB119">
        <f t="shared" si="23"/>
        <v>2</v>
      </c>
      <c r="AC119">
        <f t="shared" si="23"/>
        <v>2</v>
      </c>
      <c r="AD119">
        <f t="shared" si="23"/>
        <v>2</v>
      </c>
      <c r="AE119">
        <f t="shared" si="23"/>
        <v>2</v>
      </c>
      <c r="AF119">
        <f t="shared" si="23"/>
        <v>2</v>
      </c>
      <c r="AG119">
        <f t="shared" si="23"/>
        <v>2</v>
      </c>
      <c r="AH119">
        <f t="shared" si="23"/>
        <v>2</v>
      </c>
      <c r="AI119">
        <f t="shared" si="23"/>
        <v>2</v>
      </c>
      <c r="AJ119">
        <f t="shared" si="23"/>
        <v>2</v>
      </c>
      <c r="AK119">
        <f t="shared" si="23"/>
        <v>2</v>
      </c>
    </row>
    <row r="120" spans="1:37" hidden="1" x14ac:dyDescent="0.2">
      <c r="A120" t="s">
        <v>67</v>
      </c>
      <c r="K120">
        <f>J119</f>
        <v>2</v>
      </c>
      <c r="L120">
        <f>K120+K119</f>
        <v>4</v>
      </c>
      <c r="M120">
        <f t="shared" ref="M120:AK120" si="24">L120+L119</f>
        <v>6</v>
      </c>
      <c r="N120">
        <f t="shared" si="24"/>
        <v>8</v>
      </c>
      <c r="O120">
        <f t="shared" si="24"/>
        <v>10</v>
      </c>
      <c r="P120">
        <f t="shared" si="24"/>
        <v>12</v>
      </c>
      <c r="Q120">
        <f t="shared" si="24"/>
        <v>14</v>
      </c>
      <c r="R120">
        <f t="shared" si="24"/>
        <v>16</v>
      </c>
      <c r="S120">
        <f t="shared" si="24"/>
        <v>18</v>
      </c>
      <c r="T120">
        <f t="shared" si="24"/>
        <v>20</v>
      </c>
      <c r="U120">
        <f t="shared" si="24"/>
        <v>22</v>
      </c>
      <c r="V120">
        <f t="shared" si="24"/>
        <v>24</v>
      </c>
      <c r="W120">
        <f t="shared" si="24"/>
        <v>26</v>
      </c>
      <c r="X120">
        <f t="shared" si="24"/>
        <v>28</v>
      </c>
      <c r="Y120">
        <f t="shared" si="24"/>
        <v>30</v>
      </c>
      <c r="Z120">
        <f t="shared" si="24"/>
        <v>32</v>
      </c>
      <c r="AA120">
        <f t="shared" si="24"/>
        <v>34</v>
      </c>
      <c r="AB120">
        <f t="shared" si="24"/>
        <v>36</v>
      </c>
      <c r="AC120">
        <f t="shared" si="24"/>
        <v>38</v>
      </c>
      <c r="AD120">
        <f t="shared" si="24"/>
        <v>40</v>
      </c>
      <c r="AE120">
        <f t="shared" si="24"/>
        <v>42</v>
      </c>
      <c r="AF120">
        <f t="shared" si="24"/>
        <v>44</v>
      </c>
      <c r="AG120">
        <f t="shared" si="24"/>
        <v>46</v>
      </c>
      <c r="AH120">
        <f t="shared" si="24"/>
        <v>48</v>
      </c>
      <c r="AI120">
        <f t="shared" si="24"/>
        <v>50</v>
      </c>
      <c r="AJ120">
        <f t="shared" si="24"/>
        <v>52</v>
      </c>
      <c r="AK120">
        <f t="shared" si="24"/>
        <v>54</v>
      </c>
    </row>
    <row r="121" spans="1:37" ht="16" thickBot="1" x14ac:dyDescent="0.25">
      <c r="A121" s="8" t="s">
        <v>57</v>
      </c>
      <c r="B121" s="8">
        <f>SUM(B111:B120)</f>
        <v>2</v>
      </c>
      <c r="C121" s="8">
        <f t="shared" ref="C121:AK121" si="25">SUM(C111:C120)</f>
        <v>4</v>
      </c>
      <c r="D121" s="8">
        <f t="shared" si="25"/>
        <v>6</v>
      </c>
      <c r="E121" s="8">
        <f t="shared" si="25"/>
        <v>8</v>
      </c>
      <c r="F121" s="8">
        <f t="shared" si="25"/>
        <v>10</v>
      </c>
      <c r="G121" s="8">
        <f t="shared" si="25"/>
        <v>12</v>
      </c>
      <c r="H121" s="8">
        <f t="shared" si="25"/>
        <v>14</v>
      </c>
      <c r="I121" s="8">
        <f t="shared" si="25"/>
        <v>16</v>
      </c>
      <c r="J121" s="8">
        <f t="shared" si="25"/>
        <v>18</v>
      </c>
      <c r="K121" s="8">
        <f t="shared" si="25"/>
        <v>20</v>
      </c>
      <c r="L121" s="8">
        <f t="shared" si="25"/>
        <v>22</v>
      </c>
      <c r="M121" s="8">
        <f t="shared" si="25"/>
        <v>24</v>
      </c>
      <c r="N121" s="8">
        <f t="shared" si="25"/>
        <v>26</v>
      </c>
      <c r="O121" s="8">
        <f t="shared" si="25"/>
        <v>28</v>
      </c>
      <c r="P121" s="8">
        <f t="shared" si="25"/>
        <v>30</v>
      </c>
      <c r="Q121" s="8">
        <f t="shared" si="25"/>
        <v>32</v>
      </c>
      <c r="R121" s="8">
        <f t="shared" si="25"/>
        <v>34</v>
      </c>
      <c r="S121" s="8">
        <f t="shared" si="25"/>
        <v>36</v>
      </c>
      <c r="T121" s="8">
        <f t="shared" si="25"/>
        <v>38</v>
      </c>
      <c r="U121" s="8">
        <f t="shared" si="25"/>
        <v>40</v>
      </c>
      <c r="V121" s="8">
        <f t="shared" si="25"/>
        <v>42</v>
      </c>
      <c r="W121" s="8">
        <f t="shared" si="25"/>
        <v>44</v>
      </c>
      <c r="X121" s="8">
        <f t="shared" si="25"/>
        <v>46</v>
      </c>
      <c r="Y121" s="8">
        <f t="shared" si="25"/>
        <v>48</v>
      </c>
      <c r="Z121" s="8">
        <f t="shared" si="25"/>
        <v>50</v>
      </c>
      <c r="AA121" s="8">
        <f t="shared" si="25"/>
        <v>52</v>
      </c>
      <c r="AB121" s="8">
        <f t="shared" si="25"/>
        <v>54</v>
      </c>
      <c r="AC121" s="8">
        <f t="shared" si="25"/>
        <v>56</v>
      </c>
      <c r="AD121" s="8">
        <f t="shared" si="25"/>
        <v>58</v>
      </c>
      <c r="AE121" s="8">
        <f t="shared" si="25"/>
        <v>60</v>
      </c>
      <c r="AF121" s="8">
        <f t="shared" si="25"/>
        <v>62</v>
      </c>
      <c r="AG121" s="8">
        <f t="shared" si="25"/>
        <v>64</v>
      </c>
      <c r="AH121" s="8">
        <f t="shared" si="25"/>
        <v>66</v>
      </c>
      <c r="AI121" s="8">
        <f t="shared" si="25"/>
        <v>68</v>
      </c>
      <c r="AJ121" s="8">
        <f t="shared" si="25"/>
        <v>70</v>
      </c>
      <c r="AK121" s="8">
        <f t="shared" si="25"/>
        <v>72</v>
      </c>
    </row>
    <row r="122" spans="1:37" ht="16" thickTop="1" x14ac:dyDescent="0.2">
      <c r="A122" t="s">
        <v>70</v>
      </c>
      <c r="B122" s="22">
        <f>B126*(1+$B$40)/$B$51*$B$53</f>
        <v>13.576388888888889</v>
      </c>
      <c r="C122" s="22">
        <f t="shared" ref="C122:AK122" si="26">C126*(1+$B$40)/$B$51*$B$53</f>
        <v>58.378472222222229</v>
      </c>
      <c r="D122" s="22">
        <f t="shared" si="26"/>
        <v>147.98263888888891</v>
      </c>
      <c r="E122" s="22">
        <f t="shared" si="26"/>
        <v>283.74652777777777</v>
      </c>
      <c r="F122" s="22">
        <f t="shared" si="26"/>
        <v>419.51041666666663</v>
      </c>
      <c r="G122" s="22">
        <f t="shared" si="26"/>
        <v>555.27430555555554</v>
      </c>
      <c r="H122" s="22">
        <f t="shared" si="26"/>
        <v>691.03819444444423</v>
      </c>
      <c r="I122" s="22">
        <f t="shared" si="26"/>
        <v>826.80208333333314</v>
      </c>
      <c r="J122" s="22">
        <f t="shared" si="26"/>
        <v>962.56597222222217</v>
      </c>
      <c r="K122" s="22">
        <f t="shared" si="26"/>
        <v>1098.3298611111111</v>
      </c>
      <c r="L122" s="22">
        <f t="shared" si="26"/>
        <v>1234.0937499999995</v>
      </c>
      <c r="M122" s="22">
        <f t="shared" si="26"/>
        <v>1369.8576388888887</v>
      </c>
      <c r="N122" s="22">
        <f t="shared" si="26"/>
        <v>1505.6215277777774</v>
      </c>
      <c r="O122" s="22">
        <f t="shared" si="26"/>
        <v>1641.3854166666665</v>
      </c>
      <c r="P122" s="22">
        <f t="shared" si="26"/>
        <v>1777.1493055555557</v>
      </c>
      <c r="Q122" s="22">
        <f t="shared" si="26"/>
        <v>1912.9131944444441</v>
      </c>
      <c r="R122" s="22">
        <f t="shared" si="26"/>
        <v>2048.677083333333</v>
      </c>
      <c r="S122" s="22">
        <f t="shared" si="26"/>
        <v>2184.4409722222222</v>
      </c>
      <c r="T122" s="22">
        <f t="shared" si="26"/>
        <v>2320.2048611111104</v>
      </c>
      <c r="U122" s="22">
        <f t="shared" si="26"/>
        <v>2455.96875</v>
      </c>
      <c r="V122" s="22">
        <f t="shared" si="26"/>
        <v>2591.7326388888882</v>
      </c>
      <c r="W122" s="22">
        <f t="shared" si="26"/>
        <v>2727.4965277777774</v>
      </c>
      <c r="X122" s="22">
        <f t="shared" si="26"/>
        <v>2863.2604166666665</v>
      </c>
      <c r="Y122" s="22">
        <f t="shared" si="26"/>
        <v>2999.0243055555547</v>
      </c>
      <c r="Z122" s="22">
        <f t="shared" si="26"/>
        <v>3134.7881944444434</v>
      </c>
      <c r="AA122" s="22">
        <f t="shared" si="26"/>
        <v>3270.5520833333326</v>
      </c>
      <c r="AB122" s="22">
        <f t="shared" si="26"/>
        <v>3406.3159722222217</v>
      </c>
      <c r="AC122" s="22">
        <f t="shared" si="26"/>
        <v>3542.0798611111109</v>
      </c>
      <c r="AD122" s="22">
        <f t="shared" si="26"/>
        <v>3677.8437499999991</v>
      </c>
      <c r="AE122" s="22">
        <f t="shared" si="26"/>
        <v>3813.6076388888882</v>
      </c>
      <c r="AF122" s="22">
        <f t="shared" si="26"/>
        <v>3949.3715277777774</v>
      </c>
      <c r="AG122" s="22">
        <f t="shared" si="26"/>
        <v>4085.1354166666665</v>
      </c>
      <c r="AH122" s="22">
        <f t="shared" si="26"/>
        <v>4220.8993055555547</v>
      </c>
      <c r="AI122" s="22">
        <f t="shared" si="26"/>
        <v>4356.6631944444443</v>
      </c>
      <c r="AJ122" s="22">
        <f t="shared" si="26"/>
        <v>4492.427083333333</v>
      </c>
      <c r="AK122" s="22">
        <f t="shared" si="26"/>
        <v>4628.1909722222208</v>
      </c>
    </row>
    <row r="125" spans="1:37" ht="18" thickBot="1" x14ac:dyDescent="0.25">
      <c r="A125" s="10" t="s">
        <v>25</v>
      </c>
      <c r="B125" s="2" t="s">
        <v>0</v>
      </c>
      <c r="C125" s="2" t="s">
        <v>1</v>
      </c>
      <c r="D125" s="2" t="s">
        <v>2</v>
      </c>
      <c r="E125" s="2" t="s">
        <v>3</v>
      </c>
      <c r="F125" s="2" t="s">
        <v>4</v>
      </c>
      <c r="G125" s="2" t="s">
        <v>5</v>
      </c>
      <c r="H125" s="2" t="s">
        <v>6</v>
      </c>
      <c r="I125" s="2" t="s">
        <v>7</v>
      </c>
      <c r="J125" s="2" t="s">
        <v>8</v>
      </c>
      <c r="K125" s="2" t="s">
        <v>9</v>
      </c>
      <c r="L125" s="2" t="s">
        <v>10</v>
      </c>
      <c r="M125" s="2" t="s">
        <v>11</v>
      </c>
      <c r="N125" s="2" t="s">
        <v>42</v>
      </c>
      <c r="O125" s="2" t="s">
        <v>43</v>
      </c>
      <c r="P125" s="2" t="s">
        <v>44</v>
      </c>
      <c r="Q125" s="2" t="s">
        <v>45</v>
      </c>
      <c r="R125" s="2" t="s">
        <v>46</v>
      </c>
      <c r="S125" s="2" t="s">
        <v>47</v>
      </c>
      <c r="T125" s="2" t="s">
        <v>48</v>
      </c>
      <c r="U125" s="2" t="s">
        <v>49</v>
      </c>
      <c r="V125" s="2" t="s">
        <v>50</v>
      </c>
      <c r="W125" s="2" t="s">
        <v>51</v>
      </c>
      <c r="X125" s="2" t="s">
        <v>52</v>
      </c>
      <c r="Y125" s="2" t="s">
        <v>53</v>
      </c>
      <c r="Z125" s="2" t="s">
        <v>73</v>
      </c>
      <c r="AA125" s="2" t="s">
        <v>74</v>
      </c>
      <c r="AB125" s="2" t="s">
        <v>75</v>
      </c>
      <c r="AC125" s="2" t="s">
        <v>76</v>
      </c>
      <c r="AD125" s="2" t="s">
        <v>77</v>
      </c>
      <c r="AE125" s="2" t="s">
        <v>78</v>
      </c>
      <c r="AF125" s="2" t="s">
        <v>79</v>
      </c>
      <c r="AG125" s="2" t="s">
        <v>80</v>
      </c>
      <c r="AH125" s="2" t="s">
        <v>81</v>
      </c>
      <c r="AI125" s="2" t="s">
        <v>82</v>
      </c>
      <c r="AJ125" s="2" t="s">
        <v>83</v>
      </c>
      <c r="AK125" s="2" t="s">
        <v>84</v>
      </c>
    </row>
    <row r="126" spans="1:37" ht="16" thickTop="1" x14ac:dyDescent="0.2">
      <c r="A126" t="s">
        <v>30</v>
      </c>
      <c r="B126" s="7">
        <f t="shared" ref="B126:AK126" si="27">B$111*$B67+B$112*$C67+B$113*$D67+B$114*$E67+B$115*$F67+B$116*$G67+B$117*$H67+B$118*$I67+B$119*$J67+B$120*$K67</f>
        <v>7083.3333333333339</v>
      </c>
      <c r="C126" s="7">
        <f t="shared" si="27"/>
        <v>30458.333333333336</v>
      </c>
      <c r="D126" s="7">
        <f t="shared" si="27"/>
        <v>77208.333333333343</v>
      </c>
      <c r="E126" s="7">
        <f t="shared" si="27"/>
        <v>148041.66666666669</v>
      </c>
      <c r="F126" s="7">
        <f t="shared" si="27"/>
        <v>218875</v>
      </c>
      <c r="G126" s="7">
        <f t="shared" si="27"/>
        <v>289708.33333333331</v>
      </c>
      <c r="H126" s="7">
        <f t="shared" si="27"/>
        <v>360541.66666666663</v>
      </c>
      <c r="I126" s="7">
        <f t="shared" si="27"/>
        <v>431374.99999999994</v>
      </c>
      <c r="J126" s="7">
        <f t="shared" si="27"/>
        <v>502208.33333333326</v>
      </c>
      <c r="K126" s="7">
        <f t="shared" si="27"/>
        <v>573041.66666666663</v>
      </c>
      <c r="L126" s="7">
        <f t="shared" si="27"/>
        <v>643874.99999999988</v>
      </c>
      <c r="M126" s="7">
        <f t="shared" si="27"/>
        <v>714708.33333333326</v>
      </c>
      <c r="N126" s="7">
        <f t="shared" si="27"/>
        <v>785541.66666666651</v>
      </c>
      <c r="O126" s="7">
        <f t="shared" si="27"/>
        <v>856374.99999999988</v>
      </c>
      <c r="P126" s="7">
        <f t="shared" si="27"/>
        <v>927208.33333333326</v>
      </c>
      <c r="Q126" s="7">
        <f t="shared" si="27"/>
        <v>998041.66666666651</v>
      </c>
      <c r="R126" s="7">
        <f t="shared" si="27"/>
        <v>1068875</v>
      </c>
      <c r="S126" s="7">
        <f t="shared" si="27"/>
        <v>1139708.3333333333</v>
      </c>
      <c r="T126" s="7">
        <f t="shared" si="27"/>
        <v>1210541.6666666665</v>
      </c>
      <c r="U126" s="7">
        <f t="shared" si="27"/>
        <v>1281375</v>
      </c>
      <c r="V126" s="7">
        <f t="shared" si="27"/>
        <v>1352208.3333333333</v>
      </c>
      <c r="W126" s="7">
        <f t="shared" si="27"/>
        <v>1423041.6666666665</v>
      </c>
      <c r="X126" s="7">
        <f t="shared" si="27"/>
        <v>1493875</v>
      </c>
      <c r="Y126" s="7">
        <f t="shared" si="27"/>
        <v>1564708.3333333333</v>
      </c>
      <c r="Z126" s="7">
        <f t="shared" si="27"/>
        <v>1635541.6666666665</v>
      </c>
      <c r="AA126" s="7">
        <f t="shared" si="27"/>
        <v>1706374.9999999998</v>
      </c>
      <c r="AB126" s="7">
        <f t="shared" si="27"/>
        <v>1777208.3333333333</v>
      </c>
      <c r="AC126" s="7">
        <f t="shared" si="27"/>
        <v>1848041.6666666665</v>
      </c>
      <c r="AD126" s="7">
        <f t="shared" si="27"/>
        <v>1918874.9999999998</v>
      </c>
      <c r="AE126" s="7">
        <f t="shared" si="27"/>
        <v>1989708.3333333333</v>
      </c>
      <c r="AF126" s="7">
        <f t="shared" si="27"/>
        <v>2060541.6666666665</v>
      </c>
      <c r="AG126" s="7">
        <f t="shared" si="27"/>
        <v>2131375</v>
      </c>
      <c r="AH126" s="7">
        <f t="shared" si="27"/>
        <v>2202208.333333333</v>
      </c>
      <c r="AI126" s="7">
        <f t="shared" si="27"/>
        <v>2273041.6666666665</v>
      </c>
      <c r="AJ126" s="7">
        <f t="shared" si="27"/>
        <v>2343875</v>
      </c>
      <c r="AK126" s="7">
        <f t="shared" si="27"/>
        <v>2414708.333333333</v>
      </c>
    </row>
    <row r="127" spans="1:37" x14ac:dyDescent="0.2">
      <c r="A127" t="s">
        <v>114</v>
      </c>
      <c r="B127" s="6">
        <f>B126/12</f>
        <v>590.27777777777783</v>
      </c>
      <c r="C127" s="6">
        <f>C126/12+B127*(1-$B$47)</f>
        <v>3121.0937500000005</v>
      </c>
      <c r="D127" s="6">
        <f t="shared" ref="D127:AK127" si="28">D126/12+C127*(1-$B$47)</f>
        <v>9516.1078559027792</v>
      </c>
      <c r="E127" s="6">
        <f t="shared" si="28"/>
        <v>21733.962063259551</v>
      </c>
      <c r="F127" s="6">
        <f t="shared" si="28"/>
        <v>39701.870870802144</v>
      </c>
      <c r="G127" s="6">
        <f t="shared" si="28"/>
        <v>63347.958596028227</v>
      </c>
      <c r="H127" s="6">
        <f t="shared" si="28"/>
        <v>92601.24800246676</v>
      </c>
      <c r="I127" s="6">
        <f t="shared" si="28"/>
        <v>127391.6490691026</v>
      </c>
      <c r="J127" s="6">
        <f t="shared" si="28"/>
        <v>167649.94790018327</v>
      </c>
      <c r="K127" s="6">
        <f t="shared" si="28"/>
        <v>213307.7957736532</v>
      </c>
      <c r="L127" s="6">
        <f t="shared" si="28"/>
        <v>264297.69832648255</v>
      </c>
      <c r="M127" s="6">
        <f t="shared" si="28"/>
        <v>320553.00487517932</v>
      </c>
      <c r="N127" s="6">
        <f t="shared" si="28"/>
        <v>382007.89786979515</v>
      </c>
      <c r="O127" s="6">
        <f t="shared" si="28"/>
        <v>448597.38247975602</v>
      </c>
      <c r="P127" s="6">
        <f t="shared" si="28"/>
        <v>520257.27630987024</v>
      </c>
      <c r="Q127" s="6">
        <f t="shared" si="28"/>
        <v>596924.19924488571</v>
      </c>
      <c r="R127" s="6">
        <f t="shared" si="28"/>
        <v>678535.5634209913</v>
      </c>
      <c r="S127" s="6">
        <f t="shared" si="28"/>
        <v>765029.56332267332</v>
      </c>
      <c r="T127" s="6">
        <f t="shared" si="28"/>
        <v>856345.16600336216</v>
      </c>
      <c r="U127" s="6">
        <f t="shared" si="28"/>
        <v>952422.10142832017</v>
      </c>
      <c r="V127" s="6">
        <f t="shared" si="28"/>
        <v>1053200.8529382441</v>
      </c>
      <c r="W127" s="6">
        <f t="shared" si="28"/>
        <v>1158622.6478320716</v>
      </c>
      <c r="X127" s="6">
        <f t="shared" si="28"/>
        <v>1268629.448067504</v>
      </c>
      <c r="Y127" s="6">
        <f t="shared" si="28"/>
        <v>1383163.9410777711</v>
      </c>
      <c r="Z127" s="6">
        <f t="shared" si="28"/>
        <v>1502169.5307031879</v>
      </c>
      <c r="AA127" s="6">
        <f t="shared" si="28"/>
        <v>1625590.3282360649</v>
      </c>
      <c r="AB127" s="6">
        <f t="shared" si="28"/>
        <v>1753371.1435775587</v>
      </c>
      <c r="AC127" s="6">
        <f t="shared" si="28"/>
        <v>1885457.4765050616</v>
      </c>
      <c r="AD127" s="6">
        <f t="shared" si="28"/>
        <v>2021795.5080487484</v>
      </c>
      <c r="AE127" s="6">
        <f t="shared" si="28"/>
        <v>2162332.0919759171</v>
      </c>
      <c r="AF127" s="6">
        <f t="shared" si="28"/>
        <v>2307014.7463817736</v>
      </c>
      <c r="AG127" s="6">
        <f t="shared" si="28"/>
        <v>2455791.6453853352</v>
      </c>
      <c r="AH127" s="6">
        <f t="shared" si="28"/>
        <v>2608611.6109291296</v>
      </c>
      <c r="AI127" s="6">
        <f t="shared" si="28"/>
        <v>2765424.1046814048</v>
      </c>
      <c r="AJ127" s="6">
        <f t="shared" si="28"/>
        <v>2926179.2200395539</v>
      </c>
      <c r="AK127" s="6">
        <f t="shared" si="28"/>
        <v>3090827.6742335041</v>
      </c>
    </row>
    <row r="128" spans="1:37" ht="16" thickBot="1" x14ac:dyDescent="0.25">
      <c r="A128" s="8" t="s">
        <v>21</v>
      </c>
      <c r="B128" s="9">
        <f>B127</f>
        <v>590.27777777777783</v>
      </c>
      <c r="C128" s="9">
        <f>B128+C127</f>
        <v>3711.3715277777783</v>
      </c>
      <c r="D128" s="9">
        <f t="shared" ref="D128:AK128" si="29">C128+D127</f>
        <v>13227.479383680558</v>
      </c>
      <c r="E128" s="9">
        <f t="shared" si="29"/>
        <v>34961.441446940109</v>
      </c>
      <c r="F128" s="9">
        <f t="shared" si="29"/>
        <v>74663.312317742253</v>
      </c>
      <c r="G128" s="9">
        <f t="shared" si="29"/>
        <v>138011.27091377048</v>
      </c>
      <c r="H128" s="9">
        <f t="shared" si="29"/>
        <v>230612.51891623723</v>
      </c>
      <c r="I128" s="9">
        <f t="shared" si="29"/>
        <v>358004.16798533982</v>
      </c>
      <c r="J128" s="9">
        <f t="shared" si="29"/>
        <v>525654.11588552315</v>
      </c>
      <c r="K128" s="9">
        <f t="shared" si="29"/>
        <v>738961.91165917634</v>
      </c>
      <c r="L128" s="9">
        <f t="shared" si="29"/>
        <v>1003259.6099856589</v>
      </c>
      <c r="M128" s="9">
        <f t="shared" si="29"/>
        <v>1323812.6148608383</v>
      </c>
      <c r="N128" s="9">
        <f t="shared" si="29"/>
        <v>1705820.5127306334</v>
      </c>
      <c r="O128" s="9">
        <f t="shared" si="29"/>
        <v>2154417.8952103895</v>
      </c>
      <c r="P128" s="9">
        <f t="shared" si="29"/>
        <v>2674675.1715202597</v>
      </c>
      <c r="Q128" s="9">
        <f t="shared" si="29"/>
        <v>3271599.3707651454</v>
      </c>
      <c r="R128" s="9">
        <f t="shared" si="29"/>
        <v>3950134.9341861368</v>
      </c>
      <c r="S128" s="9">
        <f t="shared" si="29"/>
        <v>4715164.4975088099</v>
      </c>
      <c r="T128" s="9">
        <f t="shared" si="29"/>
        <v>5571509.6635121722</v>
      </c>
      <c r="U128" s="9">
        <f t="shared" si="29"/>
        <v>6523931.7649404928</v>
      </c>
      <c r="V128" s="9">
        <f t="shared" si="29"/>
        <v>7577132.6178787369</v>
      </c>
      <c r="W128" s="9">
        <f t="shared" si="29"/>
        <v>8735755.2657108083</v>
      </c>
      <c r="X128" s="9">
        <f t="shared" si="29"/>
        <v>10004384.713778313</v>
      </c>
      <c r="Y128" s="9">
        <f t="shared" si="29"/>
        <v>11387548.654856084</v>
      </c>
      <c r="Z128" s="9">
        <f t="shared" si="29"/>
        <v>12889718.185559273</v>
      </c>
      <c r="AA128" s="9">
        <f t="shared" si="29"/>
        <v>14515308.513795339</v>
      </c>
      <c r="AB128" s="9">
        <f t="shared" si="29"/>
        <v>16268679.657372897</v>
      </c>
      <c r="AC128" s="9">
        <f t="shared" si="29"/>
        <v>18154137.133877959</v>
      </c>
      <c r="AD128" s="9">
        <f t="shared" si="29"/>
        <v>20175932.641926706</v>
      </c>
      <c r="AE128" s="9">
        <f t="shared" si="29"/>
        <v>22338264.733902622</v>
      </c>
      <c r="AF128" s="9">
        <f t="shared" si="29"/>
        <v>24645279.480284397</v>
      </c>
      <c r="AG128" s="9">
        <f t="shared" si="29"/>
        <v>27101071.125669733</v>
      </c>
      <c r="AH128" s="9">
        <f t="shared" si="29"/>
        <v>29709682.736598864</v>
      </c>
      <c r="AI128" s="9">
        <f t="shared" si="29"/>
        <v>32475106.84128027</v>
      </c>
      <c r="AJ128" s="9">
        <f t="shared" si="29"/>
        <v>35401286.061319828</v>
      </c>
      <c r="AK128" s="9">
        <f t="shared" si="29"/>
        <v>38492113.735553332</v>
      </c>
    </row>
    <row r="129" spans="1:37" ht="16" thickTop="1" x14ac:dyDescent="0.2">
      <c r="A129" t="s">
        <v>55</v>
      </c>
      <c r="B129" s="7">
        <f>$B$48*B128</f>
        <v>472.22222222222229</v>
      </c>
      <c r="C129" s="7">
        <f t="shared" ref="C129:AK129" si="30">$B$48*C128</f>
        <v>2969.0972222222226</v>
      </c>
      <c r="D129" s="7">
        <f t="shared" si="30"/>
        <v>10581.983506944447</v>
      </c>
      <c r="E129" s="7">
        <f t="shared" si="30"/>
        <v>27969.153157552089</v>
      </c>
      <c r="F129" s="7">
        <f t="shared" si="30"/>
        <v>59730.649854193805</v>
      </c>
      <c r="G129" s="7">
        <f t="shared" si="30"/>
        <v>110409.0167310164</v>
      </c>
      <c r="H129" s="7">
        <f t="shared" si="30"/>
        <v>184490.01513298979</v>
      </c>
      <c r="I129" s="7">
        <f t="shared" si="30"/>
        <v>286403.33438827185</v>
      </c>
      <c r="J129" s="7">
        <f t="shared" si="30"/>
        <v>420523.29270841856</v>
      </c>
      <c r="K129" s="7">
        <f t="shared" si="30"/>
        <v>591169.52932734112</v>
      </c>
      <c r="L129" s="7">
        <f t="shared" si="30"/>
        <v>802607.68798852712</v>
      </c>
      <c r="M129" s="7">
        <f t="shared" si="30"/>
        <v>1059050.0918886706</v>
      </c>
      <c r="N129" s="7">
        <f t="shared" si="30"/>
        <v>1364656.4101845068</v>
      </c>
      <c r="O129" s="7">
        <f t="shared" si="30"/>
        <v>1723534.3161683118</v>
      </c>
      <c r="P129" s="7">
        <f t="shared" si="30"/>
        <v>2139740.137216208</v>
      </c>
      <c r="Q129" s="7">
        <f t="shared" si="30"/>
        <v>2617279.4966121167</v>
      </c>
      <c r="R129" s="7">
        <f t="shared" si="30"/>
        <v>3160107.9473489095</v>
      </c>
      <c r="S129" s="7">
        <f t="shared" si="30"/>
        <v>3772131.598007048</v>
      </c>
      <c r="T129" s="7">
        <f t="shared" si="30"/>
        <v>4457207.7308097379</v>
      </c>
      <c r="U129" s="7">
        <f t="shared" si="30"/>
        <v>5219145.411952395</v>
      </c>
      <c r="V129" s="7">
        <f t="shared" si="30"/>
        <v>6061706.0943029895</v>
      </c>
      <c r="W129" s="7">
        <f t="shared" si="30"/>
        <v>6988604.2125686472</v>
      </c>
      <c r="X129" s="7">
        <f t="shared" si="30"/>
        <v>8003507.7710226513</v>
      </c>
      <c r="Y129" s="7">
        <f t="shared" si="30"/>
        <v>9110038.9238848668</v>
      </c>
      <c r="Z129" s="7">
        <f t="shared" si="30"/>
        <v>10311774.548447419</v>
      </c>
      <c r="AA129" s="7">
        <f t="shared" si="30"/>
        <v>11612246.811036272</v>
      </c>
      <c r="AB129" s="7">
        <f t="shared" si="30"/>
        <v>13014943.725898318</v>
      </c>
      <c r="AC129" s="7">
        <f t="shared" si="30"/>
        <v>14523309.707102368</v>
      </c>
      <c r="AD129" s="7">
        <f t="shared" si="30"/>
        <v>16140746.113541365</v>
      </c>
      <c r="AE129" s="7">
        <f t="shared" si="30"/>
        <v>17870611.787122097</v>
      </c>
      <c r="AF129" s="7">
        <f t="shared" si="30"/>
        <v>19716223.584227517</v>
      </c>
      <c r="AG129" s="7">
        <f t="shared" si="30"/>
        <v>21680856.900535788</v>
      </c>
      <c r="AH129" s="7">
        <f t="shared" si="30"/>
        <v>23767746.189279094</v>
      </c>
      <c r="AI129" s="7">
        <f t="shared" si="30"/>
        <v>25980085.473024219</v>
      </c>
      <c r="AJ129" s="7">
        <f t="shared" si="30"/>
        <v>28321028.849055864</v>
      </c>
      <c r="AK129" s="7">
        <f t="shared" si="30"/>
        <v>30793690.988442667</v>
      </c>
    </row>
    <row r="130" spans="1:37" x14ac:dyDescent="0.2">
      <c r="A130" t="s">
        <v>72</v>
      </c>
      <c r="B130" s="7">
        <f>B127</f>
        <v>590.27777777777783</v>
      </c>
      <c r="C130" s="7">
        <f>C127-B127</f>
        <v>2530.8159722222226</v>
      </c>
      <c r="D130" s="7">
        <f t="shared" ref="D130:AK130" si="31">D127-C127</f>
        <v>6395.0141059027792</v>
      </c>
      <c r="E130" s="7">
        <f t="shared" si="31"/>
        <v>12217.854207356771</v>
      </c>
      <c r="F130" s="7">
        <f t="shared" si="31"/>
        <v>17967.908807542593</v>
      </c>
      <c r="G130" s="7">
        <f t="shared" si="31"/>
        <v>23646.087725226083</v>
      </c>
      <c r="H130" s="7">
        <f t="shared" si="31"/>
        <v>29253.289406438533</v>
      </c>
      <c r="I130" s="7">
        <f t="shared" si="31"/>
        <v>34790.401066635837</v>
      </c>
      <c r="J130" s="7">
        <f t="shared" si="31"/>
        <v>40258.298831080669</v>
      </c>
      <c r="K130" s="7">
        <f t="shared" si="31"/>
        <v>45657.847873469931</v>
      </c>
      <c r="L130" s="7">
        <f t="shared" si="31"/>
        <v>50989.902552829357</v>
      </c>
      <c r="M130" s="7">
        <f t="shared" si="31"/>
        <v>56255.306548696768</v>
      </c>
      <c r="N130" s="7">
        <f t="shared" si="31"/>
        <v>61454.892994615831</v>
      </c>
      <c r="O130" s="7">
        <f t="shared" si="31"/>
        <v>66589.484609960869</v>
      </c>
      <c r="P130" s="7">
        <f t="shared" si="31"/>
        <v>71659.893830114219</v>
      </c>
      <c r="Q130" s="7">
        <f t="shared" si="31"/>
        <v>76666.922935015464</v>
      </c>
      <c r="R130" s="7">
        <f t="shared" si="31"/>
        <v>81611.364176105591</v>
      </c>
      <c r="S130" s="7">
        <f t="shared" si="31"/>
        <v>86493.999901682022</v>
      </c>
      <c r="T130" s="7">
        <f t="shared" si="31"/>
        <v>91315.60268068884</v>
      </c>
      <c r="U130" s="7">
        <f t="shared" si="31"/>
        <v>96076.935424958006</v>
      </c>
      <c r="V130" s="7">
        <f t="shared" si="31"/>
        <v>100778.75150992395</v>
      </c>
      <c r="W130" s="7">
        <f t="shared" si="31"/>
        <v>105421.79489382752</v>
      </c>
      <c r="X130" s="7">
        <f t="shared" si="31"/>
        <v>110006.80023543234</v>
      </c>
      <c r="Y130" s="7">
        <f t="shared" si="31"/>
        <v>114534.49301026715</v>
      </c>
      <c r="Z130" s="7">
        <f t="shared" si="31"/>
        <v>119005.58962541679</v>
      </c>
      <c r="AA130" s="7">
        <f t="shared" si="31"/>
        <v>123420.79753287695</v>
      </c>
      <c r="AB130" s="7">
        <f t="shared" si="31"/>
        <v>127780.81534149381</v>
      </c>
      <c r="AC130" s="7">
        <f t="shared" si="31"/>
        <v>132086.33292750292</v>
      </c>
      <c r="AD130" s="7">
        <f t="shared" si="31"/>
        <v>136338.03154368675</v>
      </c>
      <c r="AE130" s="7">
        <f t="shared" si="31"/>
        <v>140536.58392716874</v>
      </c>
      <c r="AF130" s="7">
        <f t="shared" si="31"/>
        <v>144682.65440585651</v>
      </c>
      <c r="AG130" s="7">
        <f t="shared" si="31"/>
        <v>148776.89900356159</v>
      </c>
      <c r="AH130" s="7">
        <f t="shared" si="31"/>
        <v>152819.96554379445</v>
      </c>
      <c r="AI130" s="7">
        <f t="shared" si="31"/>
        <v>156812.49375227513</v>
      </c>
      <c r="AJ130" s="7">
        <f t="shared" si="31"/>
        <v>160755.11535814917</v>
      </c>
      <c r="AK130" s="7">
        <f t="shared" si="31"/>
        <v>164648.45419395017</v>
      </c>
    </row>
    <row r="131" spans="1:37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</row>
    <row r="132" spans="1:37" ht="18" thickBot="1" x14ac:dyDescent="0.25">
      <c r="A132" s="10" t="s">
        <v>22</v>
      </c>
    </row>
    <row r="133" spans="1:37" ht="16" thickTop="1" x14ac:dyDescent="0.2">
      <c r="A133" t="s">
        <v>23</v>
      </c>
      <c r="B133" s="7">
        <f>B$121*B77</f>
        <v>8333.3333333333339</v>
      </c>
      <c r="C133" s="7">
        <f t="shared" ref="C133:AK133" si="32">C$121*C77</f>
        <v>16666.666666666668</v>
      </c>
      <c r="D133" s="7">
        <f t="shared" si="32"/>
        <v>25000</v>
      </c>
      <c r="E133" s="7">
        <f t="shared" si="32"/>
        <v>33333.333333333336</v>
      </c>
      <c r="F133" s="7">
        <f t="shared" si="32"/>
        <v>41666.666666666672</v>
      </c>
      <c r="G133" s="7">
        <f t="shared" si="32"/>
        <v>50000</v>
      </c>
      <c r="H133" s="7">
        <f t="shared" si="32"/>
        <v>58333.333333333336</v>
      </c>
      <c r="I133" s="7">
        <f t="shared" si="32"/>
        <v>66666.666666666672</v>
      </c>
      <c r="J133" s="7">
        <f t="shared" si="32"/>
        <v>75000</v>
      </c>
      <c r="K133" s="7">
        <f t="shared" si="32"/>
        <v>83333.333333333343</v>
      </c>
      <c r="L133" s="7">
        <f t="shared" si="32"/>
        <v>91666.666666666672</v>
      </c>
      <c r="M133" s="7">
        <f t="shared" si="32"/>
        <v>100000</v>
      </c>
      <c r="N133" s="7">
        <f t="shared" si="32"/>
        <v>108333.33333333334</v>
      </c>
      <c r="O133" s="7">
        <f t="shared" si="32"/>
        <v>116666.66666666667</v>
      </c>
      <c r="P133" s="7">
        <f t="shared" si="32"/>
        <v>125000.00000000001</v>
      </c>
      <c r="Q133" s="7">
        <f t="shared" si="32"/>
        <v>133333.33333333334</v>
      </c>
      <c r="R133" s="7">
        <f t="shared" si="32"/>
        <v>141666.66666666669</v>
      </c>
      <c r="S133" s="7">
        <f t="shared" si="32"/>
        <v>150000</v>
      </c>
      <c r="T133" s="7">
        <f t="shared" si="32"/>
        <v>158333.33333333334</v>
      </c>
      <c r="U133" s="7">
        <f t="shared" si="32"/>
        <v>166666.66666666669</v>
      </c>
      <c r="V133" s="7">
        <f t="shared" si="32"/>
        <v>175000</v>
      </c>
      <c r="W133" s="7">
        <f t="shared" si="32"/>
        <v>183333.33333333334</v>
      </c>
      <c r="X133" s="7">
        <f t="shared" si="32"/>
        <v>191666.66666666669</v>
      </c>
      <c r="Y133" s="7">
        <f t="shared" si="32"/>
        <v>200000</v>
      </c>
      <c r="Z133" s="7">
        <f t="shared" si="32"/>
        <v>208333.33333333334</v>
      </c>
      <c r="AA133" s="7">
        <f t="shared" si="32"/>
        <v>216666.66666666669</v>
      </c>
      <c r="AB133" s="7">
        <f t="shared" si="32"/>
        <v>225000.00000000003</v>
      </c>
      <c r="AC133" s="7">
        <f t="shared" si="32"/>
        <v>233333.33333333334</v>
      </c>
      <c r="AD133" s="7">
        <f t="shared" si="32"/>
        <v>241666.66666666669</v>
      </c>
      <c r="AE133" s="7">
        <f t="shared" si="32"/>
        <v>250000.00000000003</v>
      </c>
      <c r="AF133" s="7">
        <f t="shared" si="32"/>
        <v>258333.33333333334</v>
      </c>
      <c r="AG133" s="7">
        <f t="shared" si="32"/>
        <v>266666.66666666669</v>
      </c>
      <c r="AH133" s="7">
        <f t="shared" si="32"/>
        <v>275000</v>
      </c>
      <c r="AI133" s="7">
        <f t="shared" si="32"/>
        <v>283333.33333333337</v>
      </c>
      <c r="AJ133" s="7">
        <f t="shared" si="32"/>
        <v>291666.66666666669</v>
      </c>
      <c r="AK133" s="7">
        <f t="shared" si="32"/>
        <v>300000</v>
      </c>
    </row>
    <row r="134" spans="1:37" x14ac:dyDescent="0.2">
      <c r="A134" t="s">
        <v>18</v>
      </c>
      <c r="B134" s="7">
        <f t="shared" ref="B134:AK134" si="33">B$111*$B78+B$112*$C78+B$113*$D78+B$114*$E78+B$115*$F78+B$116*$G78+B$117*$H78+B$118*$I78+B$119*$J78+B$120*$K78</f>
        <v>9166.6666666666661</v>
      </c>
      <c r="C134" s="7">
        <f t="shared" si="33"/>
        <v>15583.333333333332</v>
      </c>
      <c r="D134" s="7">
        <f t="shared" si="33"/>
        <v>21633.333333333332</v>
      </c>
      <c r="E134" s="7">
        <f t="shared" si="33"/>
        <v>30800</v>
      </c>
      <c r="F134" s="7">
        <f t="shared" si="33"/>
        <v>39966.666666666664</v>
      </c>
      <c r="G134" s="7">
        <f t="shared" si="33"/>
        <v>49133.333333333328</v>
      </c>
      <c r="H134" s="7">
        <f t="shared" si="33"/>
        <v>58299.999999999993</v>
      </c>
      <c r="I134" s="7">
        <f t="shared" si="33"/>
        <v>67466.666666666657</v>
      </c>
      <c r="J134" s="7">
        <f t="shared" si="33"/>
        <v>76633.333333333328</v>
      </c>
      <c r="K134" s="7">
        <f t="shared" si="33"/>
        <v>85800</v>
      </c>
      <c r="L134" s="7">
        <f t="shared" si="33"/>
        <v>94966.666666666657</v>
      </c>
      <c r="M134" s="7">
        <f t="shared" si="33"/>
        <v>104133.33333333333</v>
      </c>
      <c r="N134" s="7">
        <f t="shared" si="33"/>
        <v>113300</v>
      </c>
      <c r="O134" s="7">
        <f t="shared" si="33"/>
        <v>122466.66666666666</v>
      </c>
      <c r="P134" s="7">
        <f t="shared" si="33"/>
        <v>131633.33333333331</v>
      </c>
      <c r="Q134" s="7">
        <f t="shared" si="33"/>
        <v>140800</v>
      </c>
      <c r="R134" s="7">
        <f t="shared" si="33"/>
        <v>149966.66666666666</v>
      </c>
      <c r="S134" s="7">
        <f t="shared" si="33"/>
        <v>159133.33333333331</v>
      </c>
      <c r="T134" s="7">
        <f t="shared" si="33"/>
        <v>168300</v>
      </c>
      <c r="U134" s="7">
        <f t="shared" si="33"/>
        <v>177466.66666666666</v>
      </c>
      <c r="V134" s="7">
        <f t="shared" si="33"/>
        <v>186633.33333333331</v>
      </c>
      <c r="W134" s="7">
        <f t="shared" si="33"/>
        <v>195800</v>
      </c>
      <c r="X134" s="7">
        <f t="shared" si="33"/>
        <v>204966.66666666666</v>
      </c>
      <c r="Y134" s="7">
        <f t="shared" si="33"/>
        <v>214133.33333333331</v>
      </c>
      <c r="Z134" s="7">
        <f t="shared" si="33"/>
        <v>223300</v>
      </c>
      <c r="AA134" s="7">
        <f t="shared" si="33"/>
        <v>232466.66666666663</v>
      </c>
      <c r="AB134" s="7">
        <f t="shared" si="33"/>
        <v>241633.33333333331</v>
      </c>
      <c r="AC134" s="7">
        <f t="shared" si="33"/>
        <v>250800</v>
      </c>
      <c r="AD134" s="7">
        <f t="shared" si="33"/>
        <v>259966.66666666663</v>
      </c>
      <c r="AE134" s="7">
        <f t="shared" si="33"/>
        <v>269133.33333333331</v>
      </c>
      <c r="AF134" s="7">
        <f t="shared" si="33"/>
        <v>278300</v>
      </c>
      <c r="AG134" s="7">
        <f t="shared" si="33"/>
        <v>287466.66666666663</v>
      </c>
      <c r="AH134" s="7">
        <f t="shared" si="33"/>
        <v>296633.33333333331</v>
      </c>
      <c r="AI134" s="7">
        <f t="shared" si="33"/>
        <v>305800</v>
      </c>
      <c r="AJ134" s="7">
        <f t="shared" si="33"/>
        <v>314966.66666666663</v>
      </c>
      <c r="AK134" s="7">
        <f t="shared" si="33"/>
        <v>324133.33333333331</v>
      </c>
    </row>
    <row r="135" spans="1:37" x14ac:dyDescent="0.2">
      <c r="A135" t="s">
        <v>24</v>
      </c>
      <c r="B135" s="7">
        <f>B$121*B79</f>
        <v>5000</v>
      </c>
      <c r="C135" s="7">
        <f t="shared" ref="C135:AK135" si="34">C$121*C79</f>
        <v>10000</v>
      </c>
      <c r="D135" s="7">
        <f t="shared" si="34"/>
        <v>15000</v>
      </c>
      <c r="E135" s="7">
        <f t="shared" si="34"/>
        <v>20000</v>
      </c>
      <c r="F135" s="7">
        <f t="shared" si="34"/>
        <v>25000</v>
      </c>
      <c r="G135" s="7">
        <f t="shared" si="34"/>
        <v>30000</v>
      </c>
      <c r="H135" s="7">
        <f t="shared" si="34"/>
        <v>35000</v>
      </c>
      <c r="I135" s="7">
        <f t="shared" si="34"/>
        <v>40000</v>
      </c>
      <c r="J135" s="7">
        <f t="shared" si="34"/>
        <v>45000</v>
      </c>
      <c r="K135" s="7">
        <f t="shared" si="34"/>
        <v>50000</v>
      </c>
      <c r="L135" s="7">
        <f t="shared" si="34"/>
        <v>55000</v>
      </c>
      <c r="M135" s="7">
        <f t="shared" si="34"/>
        <v>60000</v>
      </c>
      <c r="N135" s="7">
        <f t="shared" si="34"/>
        <v>65000</v>
      </c>
      <c r="O135" s="7">
        <f t="shared" si="34"/>
        <v>70000</v>
      </c>
      <c r="P135" s="7">
        <f t="shared" si="34"/>
        <v>75000</v>
      </c>
      <c r="Q135" s="7">
        <f t="shared" si="34"/>
        <v>80000</v>
      </c>
      <c r="R135" s="7">
        <f t="shared" si="34"/>
        <v>85000</v>
      </c>
      <c r="S135" s="7">
        <f t="shared" si="34"/>
        <v>90000</v>
      </c>
      <c r="T135" s="7">
        <f t="shared" si="34"/>
        <v>95000</v>
      </c>
      <c r="U135" s="7">
        <f t="shared" si="34"/>
        <v>100000</v>
      </c>
      <c r="V135" s="7">
        <f t="shared" si="34"/>
        <v>105000</v>
      </c>
      <c r="W135" s="7">
        <f t="shared" si="34"/>
        <v>110000</v>
      </c>
      <c r="X135" s="7">
        <f t="shared" si="34"/>
        <v>115000</v>
      </c>
      <c r="Y135" s="7">
        <f t="shared" si="34"/>
        <v>120000</v>
      </c>
      <c r="Z135" s="7">
        <f t="shared" si="34"/>
        <v>125000</v>
      </c>
      <c r="AA135" s="7">
        <f t="shared" si="34"/>
        <v>130000</v>
      </c>
      <c r="AB135" s="7">
        <f t="shared" si="34"/>
        <v>135000</v>
      </c>
      <c r="AC135" s="7">
        <f t="shared" si="34"/>
        <v>140000</v>
      </c>
      <c r="AD135" s="7">
        <f t="shared" si="34"/>
        <v>145000</v>
      </c>
      <c r="AE135" s="7">
        <f t="shared" si="34"/>
        <v>150000</v>
      </c>
      <c r="AF135" s="7">
        <f t="shared" si="34"/>
        <v>155000</v>
      </c>
      <c r="AG135" s="7">
        <f t="shared" si="34"/>
        <v>160000</v>
      </c>
      <c r="AH135" s="7">
        <f t="shared" si="34"/>
        <v>165000</v>
      </c>
      <c r="AI135" s="7">
        <f t="shared" si="34"/>
        <v>170000</v>
      </c>
      <c r="AJ135" s="7">
        <f t="shared" si="34"/>
        <v>175000</v>
      </c>
      <c r="AK135" s="7">
        <f t="shared" si="34"/>
        <v>180000</v>
      </c>
    </row>
    <row r="136" spans="1:37" x14ac:dyDescent="0.2">
      <c r="A136" t="s">
        <v>41</v>
      </c>
      <c r="B136" s="7">
        <f>B122*$B$54</f>
        <v>1700.4427083333335</v>
      </c>
      <c r="C136" s="7">
        <f t="shared" ref="C136:AK136" si="35">C122*$B$54</f>
        <v>7311.9036458333339</v>
      </c>
      <c r="D136" s="7">
        <f t="shared" si="35"/>
        <v>18534.825520833336</v>
      </c>
      <c r="E136" s="7">
        <f t="shared" si="35"/>
        <v>35539.252604166664</v>
      </c>
      <c r="F136" s="7">
        <f t="shared" si="35"/>
        <v>52543.679687499993</v>
      </c>
      <c r="G136" s="7">
        <f t="shared" si="35"/>
        <v>69548.106770833328</v>
      </c>
      <c r="H136" s="7">
        <f t="shared" si="35"/>
        <v>86552.533854166642</v>
      </c>
      <c r="I136" s="7">
        <f t="shared" si="35"/>
        <v>103556.96093749997</v>
      </c>
      <c r="J136" s="7">
        <f t="shared" si="35"/>
        <v>120561.38802083333</v>
      </c>
      <c r="K136" s="7">
        <f t="shared" si="35"/>
        <v>137565.81510416666</v>
      </c>
      <c r="L136" s="7">
        <f t="shared" si="35"/>
        <v>154570.24218749994</v>
      </c>
      <c r="M136" s="7">
        <f t="shared" si="35"/>
        <v>171574.66927083331</v>
      </c>
      <c r="N136" s="7">
        <f t="shared" si="35"/>
        <v>188579.09635416663</v>
      </c>
      <c r="O136" s="7">
        <f t="shared" si="35"/>
        <v>205583.52343749997</v>
      </c>
      <c r="P136" s="7">
        <f t="shared" si="35"/>
        <v>222587.95052083334</v>
      </c>
      <c r="Q136" s="7">
        <f t="shared" si="35"/>
        <v>239592.37760416663</v>
      </c>
      <c r="R136" s="7">
        <f t="shared" si="35"/>
        <v>256596.80468749997</v>
      </c>
      <c r="S136" s="7">
        <f t="shared" si="35"/>
        <v>273601.23177083331</v>
      </c>
      <c r="T136" s="7">
        <f t="shared" si="35"/>
        <v>290605.65885416657</v>
      </c>
      <c r="U136" s="7">
        <f t="shared" si="35"/>
        <v>307610.0859375</v>
      </c>
      <c r="V136" s="7">
        <f t="shared" si="35"/>
        <v>324614.51302083326</v>
      </c>
      <c r="W136" s="7">
        <f t="shared" si="35"/>
        <v>341618.94010416663</v>
      </c>
      <c r="X136" s="7">
        <f t="shared" si="35"/>
        <v>358623.3671875</v>
      </c>
      <c r="Y136" s="7">
        <f t="shared" si="35"/>
        <v>375627.79427083326</v>
      </c>
      <c r="Z136" s="7">
        <f t="shared" si="35"/>
        <v>392632.22135416651</v>
      </c>
      <c r="AA136" s="7">
        <f t="shared" si="35"/>
        <v>409636.64843749988</v>
      </c>
      <c r="AB136" s="7">
        <f t="shared" si="35"/>
        <v>426641.07552083326</v>
      </c>
      <c r="AC136" s="7">
        <f t="shared" si="35"/>
        <v>443645.50260416663</v>
      </c>
      <c r="AD136" s="7">
        <f t="shared" si="35"/>
        <v>460649.92968749988</v>
      </c>
      <c r="AE136" s="7">
        <f t="shared" si="35"/>
        <v>477654.35677083326</v>
      </c>
      <c r="AF136" s="7">
        <f t="shared" si="35"/>
        <v>494658.78385416663</v>
      </c>
      <c r="AG136" s="7">
        <f t="shared" si="35"/>
        <v>511663.2109375</v>
      </c>
      <c r="AH136" s="7">
        <f t="shared" si="35"/>
        <v>528667.63802083326</v>
      </c>
      <c r="AI136" s="7">
        <f t="shared" si="35"/>
        <v>545672.06510416663</v>
      </c>
      <c r="AJ136" s="7">
        <f t="shared" si="35"/>
        <v>562676.4921875</v>
      </c>
      <c r="AK136" s="7">
        <f t="shared" si="35"/>
        <v>579680.91927083314</v>
      </c>
    </row>
    <row r="137" spans="1:37" ht="16" thickBot="1" x14ac:dyDescent="0.25">
      <c r="A137" s="8" t="s">
        <v>118</v>
      </c>
      <c r="B137" s="9">
        <f>SUM(B133:B136)</f>
        <v>24200.442708333332</v>
      </c>
      <c r="C137" s="9">
        <f t="shared" ref="C137:AK137" si="36">SUM(C133:C136)</f>
        <v>49561.903645833336</v>
      </c>
      <c r="D137" s="9">
        <f t="shared" si="36"/>
        <v>80168.158854166657</v>
      </c>
      <c r="E137" s="9">
        <f t="shared" si="36"/>
        <v>119672.5859375</v>
      </c>
      <c r="F137" s="9">
        <f t="shared" si="36"/>
        <v>159177.01302083334</v>
      </c>
      <c r="G137" s="9">
        <f t="shared" si="36"/>
        <v>198681.44010416666</v>
      </c>
      <c r="H137" s="9">
        <f t="shared" si="36"/>
        <v>238185.86718749994</v>
      </c>
      <c r="I137" s="9">
        <f t="shared" si="36"/>
        <v>277690.29427083326</v>
      </c>
      <c r="J137" s="9">
        <f t="shared" si="36"/>
        <v>317194.72135416663</v>
      </c>
      <c r="K137" s="9">
        <f t="shared" si="36"/>
        <v>356699.1484375</v>
      </c>
      <c r="L137" s="9">
        <f t="shared" si="36"/>
        <v>396203.57552083326</v>
      </c>
      <c r="M137" s="9">
        <f t="shared" si="36"/>
        <v>435708.00260416663</v>
      </c>
      <c r="N137" s="9">
        <f t="shared" si="36"/>
        <v>475212.4296875</v>
      </c>
      <c r="O137" s="9">
        <f t="shared" si="36"/>
        <v>514716.85677083326</v>
      </c>
      <c r="P137" s="9">
        <f t="shared" si="36"/>
        <v>554221.28385416663</v>
      </c>
      <c r="Q137" s="9">
        <f t="shared" si="36"/>
        <v>593725.7109375</v>
      </c>
      <c r="R137" s="9">
        <f t="shared" si="36"/>
        <v>633230.13802083337</v>
      </c>
      <c r="S137" s="9">
        <f t="shared" si="36"/>
        <v>672734.56510416663</v>
      </c>
      <c r="T137" s="9">
        <f t="shared" si="36"/>
        <v>712238.9921875</v>
      </c>
      <c r="U137" s="9">
        <f t="shared" si="36"/>
        <v>751743.41927083337</v>
      </c>
      <c r="V137" s="9">
        <f t="shared" si="36"/>
        <v>791247.84635416651</v>
      </c>
      <c r="W137" s="9">
        <f t="shared" si="36"/>
        <v>830752.2734375</v>
      </c>
      <c r="X137" s="9">
        <f t="shared" si="36"/>
        <v>870256.70052083337</v>
      </c>
      <c r="Y137" s="9">
        <f t="shared" si="36"/>
        <v>909761.12760416651</v>
      </c>
      <c r="Z137" s="9">
        <f t="shared" si="36"/>
        <v>949265.55468749988</v>
      </c>
      <c r="AA137" s="9">
        <f t="shared" si="36"/>
        <v>988769.98177083314</v>
      </c>
      <c r="AB137" s="9">
        <f t="shared" si="36"/>
        <v>1028274.4088541666</v>
      </c>
      <c r="AC137" s="9">
        <f t="shared" si="36"/>
        <v>1067778.8359375</v>
      </c>
      <c r="AD137" s="9">
        <f t="shared" si="36"/>
        <v>1107283.263020833</v>
      </c>
      <c r="AE137" s="9">
        <f t="shared" si="36"/>
        <v>1146787.6901041665</v>
      </c>
      <c r="AF137" s="9">
        <f t="shared" si="36"/>
        <v>1186292.1171875</v>
      </c>
      <c r="AG137" s="9">
        <f t="shared" si="36"/>
        <v>1225796.5442708333</v>
      </c>
      <c r="AH137" s="9">
        <f t="shared" si="36"/>
        <v>1265300.9713541665</v>
      </c>
      <c r="AI137" s="9">
        <f t="shared" si="36"/>
        <v>1304805.3984375</v>
      </c>
      <c r="AJ137" s="9">
        <f t="shared" si="36"/>
        <v>1344309.8255208333</v>
      </c>
      <c r="AK137" s="9">
        <f t="shared" si="36"/>
        <v>1383814.2526041665</v>
      </c>
    </row>
    <row r="138" spans="1:37" ht="16" thickTop="1" x14ac:dyDescent="0.2">
      <c r="A138" t="s">
        <v>29</v>
      </c>
      <c r="B138" s="7">
        <f>B137</f>
        <v>24200.442708333332</v>
      </c>
      <c r="C138" s="7">
        <f>C137+B138</f>
        <v>73762.346354166672</v>
      </c>
      <c r="D138" s="7">
        <f t="shared" ref="D138:AK138" si="37">D137+C138</f>
        <v>153930.50520833331</v>
      </c>
      <c r="E138" s="7">
        <f t="shared" si="37"/>
        <v>273603.09114583331</v>
      </c>
      <c r="F138" s="7">
        <f t="shared" si="37"/>
        <v>432780.10416666663</v>
      </c>
      <c r="G138" s="7">
        <f t="shared" si="37"/>
        <v>631461.54427083326</v>
      </c>
      <c r="H138" s="7">
        <f t="shared" si="37"/>
        <v>869647.41145833326</v>
      </c>
      <c r="I138" s="7">
        <f t="shared" si="37"/>
        <v>1147337.7057291665</v>
      </c>
      <c r="J138" s="7">
        <f t="shared" si="37"/>
        <v>1464532.427083333</v>
      </c>
      <c r="K138" s="7">
        <f t="shared" si="37"/>
        <v>1821231.575520833</v>
      </c>
      <c r="L138" s="7">
        <f t="shared" si="37"/>
        <v>2217435.151041666</v>
      </c>
      <c r="M138" s="7">
        <f t="shared" si="37"/>
        <v>2653143.1536458326</v>
      </c>
      <c r="N138" s="7">
        <f t="shared" si="37"/>
        <v>3128355.5833333326</v>
      </c>
      <c r="O138" s="7">
        <f t="shared" si="37"/>
        <v>3643072.440104166</v>
      </c>
      <c r="P138" s="7">
        <f t="shared" si="37"/>
        <v>4197293.723958333</v>
      </c>
      <c r="Q138" s="7">
        <f t="shared" si="37"/>
        <v>4791019.434895833</v>
      </c>
      <c r="R138" s="7">
        <f t="shared" si="37"/>
        <v>5424249.572916666</v>
      </c>
      <c r="S138" s="7">
        <f t="shared" si="37"/>
        <v>6096984.138020833</v>
      </c>
      <c r="T138" s="7">
        <f t="shared" si="37"/>
        <v>6809223.130208333</v>
      </c>
      <c r="U138" s="7">
        <f t="shared" si="37"/>
        <v>7560966.549479166</v>
      </c>
      <c r="V138" s="7">
        <f t="shared" si="37"/>
        <v>8352214.3958333321</v>
      </c>
      <c r="W138" s="7">
        <f t="shared" si="37"/>
        <v>9182966.6692708321</v>
      </c>
      <c r="X138" s="7">
        <f t="shared" si="37"/>
        <v>10053223.369791666</v>
      </c>
      <c r="Y138" s="7">
        <f t="shared" si="37"/>
        <v>10962984.497395832</v>
      </c>
      <c r="Z138" s="7">
        <f t="shared" si="37"/>
        <v>11912250.052083332</v>
      </c>
      <c r="AA138" s="7">
        <f t="shared" si="37"/>
        <v>12901020.033854166</v>
      </c>
      <c r="AB138" s="7">
        <f t="shared" si="37"/>
        <v>13929294.442708332</v>
      </c>
      <c r="AC138" s="7">
        <f t="shared" si="37"/>
        <v>14997073.278645832</v>
      </c>
      <c r="AD138" s="7">
        <f t="shared" si="37"/>
        <v>16104356.541666664</v>
      </c>
      <c r="AE138" s="7">
        <f t="shared" si="37"/>
        <v>17251144.231770832</v>
      </c>
      <c r="AF138" s="7">
        <f t="shared" si="37"/>
        <v>18437436.348958332</v>
      </c>
      <c r="AG138" s="7">
        <f t="shared" si="37"/>
        <v>19663232.893229164</v>
      </c>
      <c r="AH138" s="7">
        <f t="shared" si="37"/>
        <v>20928533.864583332</v>
      </c>
      <c r="AI138" s="7">
        <f t="shared" si="37"/>
        <v>22233339.263020832</v>
      </c>
      <c r="AJ138" s="7">
        <f t="shared" si="37"/>
        <v>23577649.088541664</v>
      </c>
      <c r="AK138" s="7">
        <f t="shared" si="37"/>
        <v>24961463.341145832</v>
      </c>
    </row>
    <row r="140" spans="1:37" ht="18" thickBot="1" x14ac:dyDescent="0.25">
      <c r="A140" s="10" t="s">
        <v>32</v>
      </c>
      <c r="B140" s="2" t="s">
        <v>0</v>
      </c>
      <c r="C140" s="2" t="s">
        <v>1</v>
      </c>
      <c r="D140" s="2" t="s">
        <v>2</v>
      </c>
      <c r="E140" s="2" t="s">
        <v>3</v>
      </c>
      <c r="F140" s="2" t="s">
        <v>4</v>
      </c>
      <c r="G140" s="2" t="s">
        <v>5</v>
      </c>
      <c r="H140" s="2" t="s">
        <v>6</v>
      </c>
      <c r="I140" s="2" t="s">
        <v>7</v>
      </c>
      <c r="J140" s="2" t="s">
        <v>8</v>
      </c>
      <c r="K140" s="2" t="s">
        <v>9</v>
      </c>
      <c r="L140" s="2" t="s">
        <v>10</v>
      </c>
      <c r="M140" s="2" t="s">
        <v>11</v>
      </c>
      <c r="N140" s="2" t="s">
        <v>42</v>
      </c>
      <c r="O140" s="2" t="s">
        <v>43</v>
      </c>
      <c r="P140" s="2" t="s">
        <v>44</v>
      </c>
      <c r="Q140" s="2" t="s">
        <v>45</v>
      </c>
      <c r="R140" s="2" t="s">
        <v>46</v>
      </c>
      <c r="S140" s="2" t="s">
        <v>47</v>
      </c>
      <c r="T140" s="2" t="s">
        <v>48</v>
      </c>
      <c r="U140" s="2" t="s">
        <v>49</v>
      </c>
      <c r="V140" s="2" t="s">
        <v>50</v>
      </c>
      <c r="W140" s="2" t="s">
        <v>51</v>
      </c>
      <c r="X140" s="2" t="s">
        <v>52</v>
      </c>
      <c r="Y140" s="2" t="s">
        <v>53</v>
      </c>
      <c r="Z140" s="2" t="s">
        <v>73</v>
      </c>
      <c r="AA140" s="2" t="s">
        <v>74</v>
      </c>
      <c r="AB140" s="2" t="s">
        <v>75</v>
      </c>
      <c r="AC140" s="2" t="s">
        <v>76</v>
      </c>
      <c r="AD140" s="2" t="s">
        <v>77</v>
      </c>
      <c r="AE140" s="2" t="s">
        <v>78</v>
      </c>
      <c r="AF140" s="2" t="s">
        <v>79</v>
      </c>
      <c r="AG140" s="2" t="s">
        <v>80</v>
      </c>
      <c r="AH140" s="2" t="s">
        <v>81</v>
      </c>
      <c r="AI140" s="2" t="s">
        <v>82</v>
      </c>
      <c r="AJ140" s="2" t="s">
        <v>83</v>
      </c>
      <c r="AK140" s="2" t="s">
        <v>84</v>
      </c>
    </row>
    <row r="141" spans="1:37" ht="16" thickTop="1" x14ac:dyDescent="0.2">
      <c r="A141" t="s">
        <v>27</v>
      </c>
      <c r="B141" s="7">
        <f>B127*$B$48-B137</f>
        <v>-23728.220486111109</v>
      </c>
      <c r="C141" s="7">
        <f t="shared" ref="C141:AK141" si="38">C127*$B$48-C137</f>
        <v>-47065.028645833336</v>
      </c>
      <c r="D141" s="7">
        <f t="shared" si="38"/>
        <v>-72555.272569444438</v>
      </c>
      <c r="E141" s="7">
        <f t="shared" si="38"/>
        <v>-102285.41628689236</v>
      </c>
      <c r="F141" s="7">
        <f t="shared" si="38"/>
        <v>-127415.51632419163</v>
      </c>
      <c r="G141" s="7">
        <f t="shared" si="38"/>
        <v>-148003.07322734408</v>
      </c>
      <c r="H141" s="7">
        <f t="shared" si="38"/>
        <v>-164104.86878552655</v>
      </c>
      <c r="I141" s="7">
        <f t="shared" si="38"/>
        <v>-175776.97501555117</v>
      </c>
      <c r="J141" s="7">
        <f t="shared" si="38"/>
        <v>-183074.76303402</v>
      </c>
      <c r="K141" s="7">
        <f t="shared" si="38"/>
        <v>-186052.91181857744</v>
      </c>
      <c r="L141" s="7">
        <f t="shared" si="38"/>
        <v>-184765.4168596472</v>
      </c>
      <c r="M141" s="7">
        <f t="shared" si="38"/>
        <v>-179265.59870402317</v>
      </c>
      <c r="N141" s="7">
        <f t="shared" si="38"/>
        <v>-169606.11139166384</v>
      </c>
      <c r="O141" s="7">
        <f t="shared" si="38"/>
        <v>-155838.95078702841</v>
      </c>
      <c r="P141" s="7">
        <f t="shared" si="38"/>
        <v>-138015.4628062704</v>
      </c>
      <c r="Q141" s="7">
        <f t="shared" si="38"/>
        <v>-116186.3515415914</v>
      </c>
      <c r="R141" s="7">
        <f t="shared" si="38"/>
        <v>-90401.687284040265</v>
      </c>
      <c r="S141" s="7">
        <f t="shared" si="38"/>
        <v>-60710.914446027949</v>
      </c>
      <c r="T141" s="7">
        <f t="shared" si="38"/>
        <v>-27162.859384810203</v>
      </c>
      <c r="U141" s="7">
        <f t="shared" si="38"/>
        <v>10194.26187182276</v>
      </c>
      <c r="V141" s="7">
        <f t="shared" si="38"/>
        <v>51312.835996428854</v>
      </c>
      <c r="W141" s="7">
        <f t="shared" si="38"/>
        <v>96145.844828157336</v>
      </c>
      <c r="X141" s="7">
        <f t="shared" si="38"/>
        <v>144646.85793316981</v>
      </c>
      <c r="Y141" s="7">
        <f t="shared" si="38"/>
        <v>196770.02525805053</v>
      </c>
      <c r="Z141" s="7">
        <f t="shared" si="38"/>
        <v>252470.06987505045</v>
      </c>
      <c r="AA141" s="7">
        <f t="shared" si="38"/>
        <v>311702.28081801895</v>
      </c>
      <c r="AB141" s="7">
        <f t="shared" si="38"/>
        <v>374422.50600788032</v>
      </c>
      <c r="AC141" s="7">
        <f t="shared" si="38"/>
        <v>440587.14526654943</v>
      </c>
      <c r="AD141" s="7">
        <f t="shared" si="38"/>
        <v>510153.14341816586</v>
      </c>
      <c r="AE141" s="7">
        <f t="shared" si="38"/>
        <v>583077.98347656731</v>
      </c>
      <c r="AF141" s="7">
        <f t="shared" si="38"/>
        <v>659319.67991791898</v>
      </c>
      <c r="AG141" s="7">
        <f t="shared" si="38"/>
        <v>738836.77203743509</v>
      </c>
      <c r="AH141" s="7">
        <f t="shared" si="38"/>
        <v>821588.31738913734</v>
      </c>
      <c r="AI141" s="7">
        <f t="shared" si="38"/>
        <v>907533.885307624</v>
      </c>
      <c r="AJ141" s="7">
        <f t="shared" si="38"/>
        <v>996633.55051080999</v>
      </c>
      <c r="AK141" s="7">
        <f t="shared" si="38"/>
        <v>1088847.8867826369</v>
      </c>
    </row>
    <row r="142" spans="1:37" x14ac:dyDescent="0.2">
      <c r="A142" t="s">
        <v>28</v>
      </c>
      <c r="B142" s="7">
        <f>B129-B138</f>
        <v>-23728.220486111109</v>
      </c>
      <c r="C142" s="7">
        <f t="shared" ref="C142:AK142" si="39">C129-C138</f>
        <v>-70793.249131944453</v>
      </c>
      <c r="D142" s="7">
        <f t="shared" si="39"/>
        <v>-143348.52170138888</v>
      </c>
      <c r="E142" s="7">
        <f t="shared" si="39"/>
        <v>-245633.93798828122</v>
      </c>
      <c r="F142" s="7">
        <f t="shared" si="39"/>
        <v>-373049.45431247284</v>
      </c>
      <c r="G142" s="7">
        <f t="shared" si="39"/>
        <v>-521052.52753981686</v>
      </c>
      <c r="H142" s="7">
        <f t="shared" si="39"/>
        <v>-685157.39632534352</v>
      </c>
      <c r="I142" s="7">
        <f t="shared" si="39"/>
        <v>-860934.37134089461</v>
      </c>
      <c r="J142" s="7">
        <f t="shared" si="39"/>
        <v>-1044009.1343749145</v>
      </c>
      <c r="K142" s="7">
        <f t="shared" si="39"/>
        <v>-1230062.0461934919</v>
      </c>
      <c r="L142" s="7">
        <f t="shared" si="39"/>
        <v>-1414827.4630531389</v>
      </c>
      <c r="M142" s="7">
        <f t="shared" si="39"/>
        <v>-1594093.061757162</v>
      </c>
      <c r="N142" s="7">
        <f t="shared" si="39"/>
        <v>-1763699.1731488258</v>
      </c>
      <c r="O142" s="7">
        <f t="shared" si="39"/>
        <v>-1919538.1239358543</v>
      </c>
      <c r="P142" s="7">
        <f t="shared" si="39"/>
        <v>-2057553.586742125</v>
      </c>
      <c r="Q142" s="7">
        <f t="shared" si="39"/>
        <v>-2173739.9382837163</v>
      </c>
      <c r="R142" s="7">
        <f t="shared" si="39"/>
        <v>-2264141.6255677566</v>
      </c>
      <c r="S142" s="7">
        <f t="shared" si="39"/>
        <v>-2324852.540013785</v>
      </c>
      <c r="T142" s="7">
        <f t="shared" si="39"/>
        <v>-2352015.3993985951</v>
      </c>
      <c r="U142" s="7">
        <f t="shared" si="39"/>
        <v>-2341821.1375267711</v>
      </c>
      <c r="V142" s="7">
        <f t="shared" si="39"/>
        <v>-2290508.3015303425</v>
      </c>
      <c r="W142" s="7">
        <f t="shared" si="39"/>
        <v>-2194362.4567021849</v>
      </c>
      <c r="X142" s="7">
        <f t="shared" si="39"/>
        <v>-2049715.5987690147</v>
      </c>
      <c r="Y142" s="7">
        <f t="shared" si="39"/>
        <v>-1852945.5735109653</v>
      </c>
      <c r="Z142" s="7">
        <f t="shared" si="39"/>
        <v>-1600475.5036359131</v>
      </c>
      <c r="AA142" s="7">
        <f t="shared" si="39"/>
        <v>-1288773.2228178941</v>
      </c>
      <c r="AB142" s="7">
        <f t="shared" si="39"/>
        <v>-914350.7168100141</v>
      </c>
      <c r="AC142" s="7">
        <f t="shared" si="39"/>
        <v>-473763.57154346444</v>
      </c>
      <c r="AD142" s="7">
        <f t="shared" si="39"/>
        <v>36389.571874700487</v>
      </c>
      <c r="AE142" s="7">
        <f t="shared" si="39"/>
        <v>619467.55535126477</v>
      </c>
      <c r="AF142" s="7">
        <f t="shared" si="39"/>
        <v>1278787.2352691852</v>
      </c>
      <c r="AG142" s="7">
        <f t="shared" si="39"/>
        <v>2017624.0073066242</v>
      </c>
      <c r="AH142" s="7">
        <f t="shared" si="39"/>
        <v>2839212.3246957622</v>
      </c>
      <c r="AI142" s="7">
        <f t="shared" si="39"/>
        <v>3746746.2100033872</v>
      </c>
      <c r="AJ142" s="7">
        <f t="shared" si="39"/>
        <v>4743379.7605141997</v>
      </c>
      <c r="AK142" s="7">
        <f t="shared" si="39"/>
        <v>5832227.6472968347</v>
      </c>
    </row>
    <row r="177" spans="1:37" ht="21" thickBot="1" x14ac:dyDescent="0.3">
      <c r="A177" s="1" t="s">
        <v>117</v>
      </c>
      <c r="B177" s="1"/>
      <c r="C177" s="1"/>
      <c r="D177" s="1"/>
      <c r="E177" s="1"/>
      <c r="F177" s="1"/>
    </row>
    <row r="178" spans="1:37" ht="16" thickTop="1" x14ac:dyDescent="0.2"/>
    <row r="179" spans="1:37" ht="18" thickBot="1" x14ac:dyDescent="0.25">
      <c r="A179" s="10" t="s">
        <v>108</v>
      </c>
      <c r="B179" s="10"/>
      <c r="C179" s="10"/>
      <c r="D179" s="10"/>
      <c r="E179" s="10"/>
      <c r="F179" s="10"/>
      <c r="G179" s="10"/>
    </row>
    <row r="180" spans="1:37" ht="19" thickTop="1" thickBot="1" x14ac:dyDescent="0.25">
      <c r="A180" s="10" t="s">
        <v>25</v>
      </c>
      <c r="B180" s="2" t="s">
        <v>0</v>
      </c>
      <c r="C180" s="2" t="s">
        <v>1</v>
      </c>
      <c r="D180" s="2" t="s">
        <v>2</v>
      </c>
      <c r="E180" s="2" t="s">
        <v>3</v>
      </c>
      <c r="F180" s="2" t="s">
        <v>4</v>
      </c>
      <c r="G180" s="2" t="s">
        <v>5</v>
      </c>
      <c r="H180" s="2" t="s">
        <v>6</v>
      </c>
      <c r="I180" s="2" t="s">
        <v>7</v>
      </c>
      <c r="J180" s="2" t="s">
        <v>8</v>
      </c>
      <c r="K180" s="2" t="s">
        <v>9</v>
      </c>
      <c r="L180" s="2" t="s">
        <v>10</v>
      </c>
      <c r="M180" s="2" t="s">
        <v>11</v>
      </c>
      <c r="N180" s="2" t="s">
        <v>42</v>
      </c>
      <c r="O180" s="2" t="s">
        <v>43</v>
      </c>
      <c r="P180" s="2" t="s">
        <v>44</v>
      </c>
      <c r="Q180" s="2" t="s">
        <v>45</v>
      </c>
      <c r="R180" s="2" t="s">
        <v>46</v>
      </c>
      <c r="S180" s="2" t="s">
        <v>47</v>
      </c>
      <c r="T180" s="2" t="s">
        <v>48</v>
      </c>
      <c r="U180" s="2" t="s">
        <v>49</v>
      </c>
      <c r="V180" s="2" t="s">
        <v>50</v>
      </c>
      <c r="W180" s="2" t="s">
        <v>51</v>
      </c>
      <c r="X180" s="2" t="s">
        <v>52</v>
      </c>
      <c r="Y180" s="2" t="s">
        <v>53</v>
      </c>
      <c r="Z180" s="2" t="s">
        <v>73</v>
      </c>
      <c r="AA180" s="2" t="s">
        <v>74</v>
      </c>
      <c r="AB180" s="2" t="s">
        <v>75</v>
      </c>
      <c r="AC180" s="2" t="s">
        <v>76</v>
      </c>
      <c r="AD180" s="2" t="s">
        <v>77</v>
      </c>
      <c r="AE180" s="2" t="s">
        <v>78</v>
      </c>
      <c r="AF180" s="2" t="s">
        <v>79</v>
      </c>
      <c r="AG180" s="2" t="s">
        <v>80</v>
      </c>
      <c r="AH180" s="2" t="s">
        <v>81</v>
      </c>
      <c r="AI180" s="2" t="s">
        <v>82</v>
      </c>
      <c r="AJ180" s="2" t="s">
        <v>83</v>
      </c>
      <c r="AK180" s="2" t="s">
        <v>84</v>
      </c>
    </row>
    <row r="181" spans="1:37" ht="16" thickTop="1" x14ac:dyDescent="0.2">
      <c r="A181" t="s">
        <v>15</v>
      </c>
      <c r="B181" s="18">
        <v>0.1</v>
      </c>
      <c r="C181" s="18">
        <v>0.33</v>
      </c>
      <c r="D181" s="18">
        <v>0.66</v>
      </c>
      <c r="E181" s="18">
        <v>1</v>
      </c>
      <c r="F181" s="18">
        <v>1</v>
      </c>
      <c r="G181" s="18">
        <v>1</v>
      </c>
      <c r="H181" s="18">
        <v>1</v>
      </c>
      <c r="I181" s="18">
        <v>1</v>
      </c>
      <c r="J181" s="18">
        <v>1</v>
      </c>
      <c r="K181" s="3">
        <v>1</v>
      </c>
      <c r="L181" s="3">
        <v>1</v>
      </c>
      <c r="M181" s="3">
        <v>1</v>
      </c>
      <c r="N181" s="3">
        <v>1</v>
      </c>
      <c r="O181" s="3">
        <v>1</v>
      </c>
      <c r="P181" s="3">
        <v>1</v>
      </c>
      <c r="Q181" s="3">
        <v>1</v>
      </c>
      <c r="R181" s="3">
        <v>1</v>
      </c>
      <c r="S181" s="3">
        <v>1</v>
      </c>
      <c r="T181" s="3">
        <v>1</v>
      </c>
      <c r="U181" s="3">
        <v>1</v>
      </c>
      <c r="V181" s="3">
        <v>1</v>
      </c>
      <c r="W181" s="3">
        <v>1</v>
      </c>
      <c r="X181" s="3">
        <v>1</v>
      </c>
      <c r="Y181" s="3">
        <v>1</v>
      </c>
      <c r="Z181" s="3">
        <v>1</v>
      </c>
      <c r="AA181" s="3">
        <v>1</v>
      </c>
      <c r="AB181" s="3">
        <v>1</v>
      </c>
      <c r="AC181" s="3">
        <v>1</v>
      </c>
      <c r="AD181" s="3">
        <v>1</v>
      </c>
      <c r="AE181" s="3">
        <v>1</v>
      </c>
      <c r="AF181" s="3">
        <v>1</v>
      </c>
      <c r="AG181" s="3">
        <v>1</v>
      </c>
      <c r="AH181" s="3">
        <v>1</v>
      </c>
      <c r="AI181" s="3">
        <v>1</v>
      </c>
      <c r="AJ181" s="3">
        <v>1</v>
      </c>
      <c r="AK181" s="3">
        <v>1</v>
      </c>
    </row>
    <row r="182" spans="1:37" x14ac:dyDescent="0.2">
      <c r="A182" t="s">
        <v>30</v>
      </c>
      <c r="B182" s="6">
        <f>B181*$B$44*(1-$B$40)</f>
        <v>3541.666666666667</v>
      </c>
      <c r="C182" s="6">
        <f t="shared" ref="C182:AK182" si="40">C181*$B$44*(1-$B$40)</f>
        <v>11687.5</v>
      </c>
      <c r="D182" s="6">
        <f t="shared" si="40"/>
        <v>23375</v>
      </c>
      <c r="E182" s="6">
        <f t="shared" si="40"/>
        <v>35416.666666666664</v>
      </c>
      <c r="F182" s="6">
        <f t="shared" si="40"/>
        <v>35416.666666666664</v>
      </c>
      <c r="G182" s="6">
        <f t="shared" si="40"/>
        <v>35416.666666666664</v>
      </c>
      <c r="H182" s="6">
        <f t="shared" si="40"/>
        <v>35416.666666666664</v>
      </c>
      <c r="I182" s="6">
        <f t="shared" si="40"/>
        <v>35416.666666666664</v>
      </c>
      <c r="J182" s="6">
        <f t="shared" si="40"/>
        <v>35416.666666666664</v>
      </c>
      <c r="K182" s="6">
        <f t="shared" si="40"/>
        <v>35416.666666666664</v>
      </c>
      <c r="L182" s="6">
        <f t="shared" si="40"/>
        <v>35416.666666666664</v>
      </c>
      <c r="M182" s="6">
        <f t="shared" si="40"/>
        <v>35416.666666666664</v>
      </c>
      <c r="N182" s="6">
        <f t="shared" si="40"/>
        <v>35416.666666666664</v>
      </c>
      <c r="O182" s="6">
        <f t="shared" si="40"/>
        <v>35416.666666666664</v>
      </c>
      <c r="P182" s="6">
        <f t="shared" si="40"/>
        <v>35416.666666666664</v>
      </c>
      <c r="Q182" s="6">
        <f t="shared" si="40"/>
        <v>35416.666666666664</v>
      </c>
      <c r="R182" s="6">
        <f t="shared" si="40"/>
        <v>35416.666666666664</v>
      </c>
      <c r="S182" s="6">
        <f t="shared" si="40"/>
        <v>35416.666666666664</v>
      </c>
      <c r="T182" s="6">
        <f t="shared" si="40"/>
        <v>35416.666666666664</v>
      </c>
      <c r="U182" s="6">
        <f t="shared" si="40"/>
        <v>35416.666666666664</v>
      </c>
      <c r="V182" s="6">
        <f t="shared" si="40"/>
        <v>35416.666666666664</v>
      </c>
      <c r="W182" s="6">
        <f t="shared" si="40"/>
        <v>35416.666666666664</v>
      </c>
      <c r="X182" s="6">
        <f t="shared" si="40"/>
        <v>35416.666666666664</v>
      </c>
      <c r="Y182" s="6">
        <f t="shared" si="40"/>
        <v>35416.666666666664</v>
      </c>
      <c r="Z182" s="6">
        <f t="shared" si="40"/>
        <v>35416.666666666664</v>
      </c>
      <c r="AA182" s="6">
        <f t="shared" si="40"/>
        <v>35416.666666666664</v>
      </c>
      <c r="AB182" s="6">
        <f t="shared" si="40"/>
        <v>35416.666666666664</v>
      </c>
      <c r="AC182" s="6">
        <f t="shared" si="40"/>
        <v>35416.666666666664</v>
      </c>
      <c r="AD182" s="6">
        <f t="shared" si="40"/>
        <v>35416.666666666664</v>
      </c>
      <c r="AE182" s="6">
        <f t="shared" si="40"/>
        <v>35416.666666666664</v>
      </c>
      <c r="AF182" s="6">
        <f t="shared" si="40"/>
        <v>35416.666666666664</v>
      </c>
      <c r="AG182" s="6">
        <f t="shared" si="40"/>
        <v>35416.666666666664</v>
      </c>
      <c r="AH182" s="6">
        <f t="shared" si="40"/>
        <v>35416.666666666664</v>
      </c>
      <c r="AI182" s="6">
        <f t="shared" si="40"/>
        <v>35416.666666666664</v>
      </c>
      <c r="AJ182" s="6">
        <f t="shared" si="40"/>
        <v>35416.666666666664</v>
      </c>
      <c r="AK182" s="6">
        <f t="shared" si="40"/>
        <v>35416.666666666664</v>
      </c>
    </row>
    <row r="183" spans="1:37" x14ac:dyDescent="0.2">
      <c r="A183" t="s">
        <v>120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>
        <f>B182</f>
        <v>3541.666666666667</v>
      </c>
      <c r="N183" s="6">
        <f t="shared" ref="N183:Y183" si="41">C182</f>
        <v>11687.5</v>
      </c>
      <c r="O183" s="6">
        <f t="shared" si="41"/>
        <v>23375</v>
      </c>
      <c r="P183" s="6">
        <f t="shared" si="41"/>
        <v>35416.666666666664</v>
      </c>
      <c r="Q183" s="6">
        <f t="shared" si="41"/>
        <v>35416.666666666664</v>
      </c>
      <c r="R183" s="6">
        <f t="shared" si="41"/>
        <v>35416.666666666664</v>
      </c>
      <c r="S183" s="6">
        <f t="shared" si="41"/>
        <v>35416.666666666664</v>
      </c>
      <c r="T183" s="6">
        <f t="shared" si="41"/>
        <v>35416.666666666664</v>
      </c>
      <c r="U183" s="6">
        <f t="shared" si="41"/>
        <v>35416.666666666664</v>
      </c>
      <c r="V183" s="6">
        <f t="shared" si="41"/>
        <v>35416.666666666664</v>
      </c>
      <c r="W183" s="6">
        <f t="shared" si="41"/>
        <v>35416.666666666664</v>
      </c>
      <c r="X183" s="6">
        <f t="shared" si="41"/>
        <v>35416.666666666664</v>
      </c>
      <c r="Y183" s="6">
        <f t="shared" si="41"/>
        <v>35416.666666666664</v>
      </c>
      <c r="Z183" s="6">
        <f>M182+M185</f>
        <v>38427.083333333328</v>
      </c>
      <c r="AA183" s="6">
        <f t="shared" ref="AA183:AK183" si="42">N182+N185</f>
        <v>45351.041666666664</v>
      </c>
      <c r="AB183" s="6">
        <f t="shared" si="42"/>
        <v>55285.416666666664</v>
      </c>
      <c r="AC183" s="6">
        <f t="shared" si="42"/>
        <v>65520.833333333328</v>
      </c>
      <c r="AD183" s="6">
        <f t="shared" si="42"/>
        <v>65520.833333333328</v>
      </c>
      <c r="AE183" s="6">
        <f t="shared" si="42"/>
        <v>65520.833333333328</v>
      </c>
      <c r="AF183" s="6">
        <f t="shared" si="42"/>
        <v>65520.833333333328</v>
      </c>
      <c r="AG183" s="6">
        <f t="shared" si="42"/>
        <v>65520.833333333328</v>
      </c>
      <c r="AH183" s="6">
        <f t="shared" si="42"/>
        <v>65520.833333333328</v>
      </c>
      <c r="AI183" s="6">
        <f t="shared" si="42"/>
        <v>65520.833333333328</v>
      </c>
      <c r="AJ183" s="6">
        <f t="shared" si="42"/>
        <v>65520.833333333328</v>
      </c>
      <c r="AK183" s="6">
        <f t="shared" si="42"/>
        <v>65520.833333333328</v>
      </c>
    </row>
    <row r="184" spans="1:37" x14ac:dyDescent="0.2">
      <c r="A184" t="s">
        <v>111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30">
        <f>-$B$47*12*M183</f>
        <v>-531.25000000000011</v>
      </c>
      <c r="N184" s="30">
        <f t="shared" ref="N184:AK184" si="43">-$B$47*12*N183</f>
        <v>-1753.1250000000002</v>
      </c>
      <c r="O184" s="30">
        <f t="shared" si="43"/>
        <v>-3506.2500000000005</v>
      </c>
      <c r="P184" s="30">
        <f t="shared" si="43"/>
        <v>-5312.5</v>
      </c>
      <c r="Q184" s="30">
        <f t="shared" si="43"/>
        <v>-5312.5</v>
      </c>
      <c r="R184" s="30">
        <f t="shared" si="43"/>
        <v>-5312.5</v>
      </c>
      <c r="S184" s="30">
        <f t="shared" si="43"/>
        <v>-5312.5</v>
      </c>
      <c r="T184" s="30">
        <f t="shared" si="43"/>
        <v>-5312.5</v>
      </c>
      <c r="U184" s="30">
        <f t="shared" si="43"/>
        <v>-5312.5</v>
      </c>
      <c r="V184" s="30">
        <f t="shared" si="43"/>
        <v>-5312.5</v>
      </c>
      <c r="W184" s="30">
        <f t="shared" si="43"/>
        <v>-5312.5</v>
      </c>
      <c r="X184" s="30">
        <f t="shared" si="43"/>
        <v>-5312.5</v>
      </c>
      <c r="Y184" s="30">
        <f t="shared" si="43"/>
        <v>-5312.5</v>
      </c>
      <c r="Z184" s="30">
        <f t="shared" si="43"/>
        <v>-5764.0625</v>
      </c>
      <c r="AA184" s="30">
        <f t="shared" si="43"/>
        <v>-6802.6562500000009</v>
      </c>
      <c r="AB184" s="30">
        <f t="shared" si="43"/>
        <v>-8292.8125</v>
      </c>
      <c r="AC184" s="30">
        <f t="shared" si="43"/>
        <v>-9828.125</v>
      </c>
      <c r="AD184" s="30">
        <f t="shared" si="43"/>
        <v>-9828.125</v>
      </c>
      <c r="AE184" s="30">
        <f t="shared" si="43"/>
        <v>-9828.125</v>
      </c>
      <c r="AF184" s="30">
        <f t="shared" si="43"/>
        <v>-9828.125</v>
      </c>
      <c r="AG184" s="30">
        <f t="shared" si="43"/>
        <v>-9828.125</v>
      </c>
      <c r="AH184" s="30">
        <f t="shared" si="43"/>
        <v>-9828.125</v>
      </c>
      <c r="AI184" s="30">
        <f t="shared" si="43"/>
        <v>-9828.125</v>
      </c>
      <c r="AJ184" s="30">
        <f t="shared" si="43"/>
        <v>-9828.125</v>
      </c>
      <c r="AK184" s="30">
        <f t="shared" si="43"/>
        <v>-9828.125</v>
      </c>
    </row>
    <row r="185" spans="1:37" x14ac:dyDescent="0.2">
      <c r="A185" t="s">
        <v>121</v>
      </c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>
        <f>M183+M184</f>
        <v>3010.416666666667</v>
      </c>
      <c r="N185" s="6">
        <f t="shared" ref="N185:AK185" si="44">N183+N184</f>
        <v>9934.375</v>
      </c>
      <c r="O185" s="6">
        <f t="shared" si="44"/>
        <v>19868.75</v>
      </c>
      <c r="P185" s="6">
        <f t="shared" si="44"/>
        <v>30104.166666666664</v>
      </c>
      <c r="Q185" s="6">
        <f t="shared" si="44"/>
        <v>30104.166666666664</v>
      </c>
      <c r="R185" s="6">
        <f t="shared" si="44"/>
        <v>30104.166666666664</v>
      </c>
      <c r="S185" s="6">
        <f t="shared" si="44"/>
        <v>30104.166666666664</v>
      </c>
      <c r="T185" s="6">
        <f t="shared" si="44"/>
        <v>30104.166666666664</v>
      </c>
      <c r="U185" s="6">
        <f t="shared" si="44"/>
        <v>30104.166666666664</v>
      </c>
      <c r="V185" s="6">
        <f t="shared" si="44"/>
        <v>30104.166666666664</v>
      </c>
      <c r="W185" s="6">
        <f t="shared" si="44"/>
        <v>30104.166666666664</v>
      </c>
      <c r="X185" s="6">
        <f t="shared" si="44"/>
        <v>30104.166666666664</v>
      </c>
      <c r="Y185" s="6">
        <f t="shared" si="44"/>
        <v>30104.166666666664</v>
      </c>
      <c r="Z185" s="6">
        <f t="shared" si="44"/>
        <v>32663.020833333328</v>
      </c>
      <c r="AA185" s="6">
        <f t="shared" si="44"/>
        <v>38548.385416666664</v>
      </c>
      <c r="AB185" s="6">
        <f t="shared" si="44"/>
        <v>46992.604166666664</v>
      </c>
      <c r="AC185" s="6">
        <f t="shared" si="44"/>
        <v>55692.708333333328</v>
      </c>
      <c r="AD185" s="6">
        <f t="shared" si="44"/>
        <v>55692.708333333328</v>
      </c>
      <c r="AE185" s="6">
        <f t="shared" si="44"/>
        <v>55692.708333333328</v>
      </c>
      <c r="AF185" s="6">
        <f t="shared" si="44"/>
        <v>55692.708333333328</v>
      </c>
      <c r="AG185" s="6">
        <f t="shared" si="44"/>
        <v>55692.708333333328</v>
      </c>
      <c r="AH185" s="6">
        <f t="shared" si="44"/>
        <v>55692.708333333328</v>
      </c>
      <c r="AI185" s="6">
        <f t="shared" si="44"/>
        <v>55692.708333333328</v>
      </c>
      <c r="AJ185" s="6">
        <f t="shared" si="44"/>
        <v>55692.708333333328</v>
      </c>
      <c r="AK185" s="6">
        <f t="shared" si="44"/>
        <v>55692.708333333328</v>
      </c>
    </row>
    <row r="186" spans="1:37" x14ac:dyDescent="0.2">
      <c r="A186" t="s">
        <v>122</v>
      </c>
      <c r="B186" s="6">
        <f>B182</f>
        <v>3541.666666666667</v>
      </c>
      <c r="C186" s="6">
        <f>C182</f>
        <v>11687.5</v>
      </c>
      <c r="D186" s="6">
        <f t="shared" ref="D186:L186" si="45">D182</f>
        <v>23375</v>
      </c>
      <c r="E186" s="6">
        <f t="shared" si="45"/>
        <v>35416.666666666664</v>
      </c>
      <c r="F186" s="6">
        <f t="shared" si="45"/>
        <v>35416.666666666664</v>
      </c>
      <c r="G186" s="6">
        <f t="shared" si="45"/>
        <v>35416.666666666664</v>
      </c>
      <c r="H186" s="6">
        <f t="shared" si="45"/>
        <v>35416.666666666664</v>
      </c>
      <c r="I186" s="6">
        <f t="shared" si="45"/>
        <v>35416.666666666664</v>
      </c>
      <c r="J186" s="6">
        <f t="shared" si="45"/>
        <v>35416.666666666664</v>
      </c>
      <c r="K186" s="6">
        <f t="shared" si="45"/>
        <v>35416.666666666664</v>
      </c>
      <c r="L186" s="6">
        <f t="shared" si="45"/>
        <v>35416.666666666664</v>
      </c>
      <c r="M186" s="6">
        <f>M182+M185</f>
        <v>38427.083333333328</v>
      </c>
      <c r="N186" s="6">
        <f t="shared" ref="N186:AK186" si="46">N182+N185</f>
        <v>45351.041666666664</v>
      </c>
      <c r="O186" s="6">
        <f t="shared" si="46"/>
        <v>55285.416666666664</v>
      </c>
      <c r="P186" s="6">
        <f t="shared" si="46"/>
        <v>65520.833333333328</v>
      </c>
      <c r="Q186" s="6">
        <f t="shared" si="46"/>
        <v>65520.833333333328</v>
      </c>
      <c r="R186" s="6">
        <f t="shared" si="46"/>
        <v>65520.833333333328</v>
      </c>
      <c r="S186" s="6">
        <f t="shared" si="46"/>
        <v>65520.833333333328</v>
      </c>
      <c r="T186" s="6">
        <f t="shared" si="46"/>
        <v>65520.833333333328</v>
      </c>
      <c r="U186" s="6">
        <f t="shared" si="46"/>
        <v>65520.833333333328</v>
      </c>
      <c r="V186" s="6">
        <f t="shared" si="46"/>
        <v>65520.833333333328</v>
      </c>
      <c r="W186" s="6">
        <f t="shared" si="46"/>
        <v>65520.833333333328</v>
      </c>
      <c r="X186" s="6">
        <f t="shared" si="46"/>
        <v>65520.833333333328</v>
      </c>
      <c r="Y186" s="6">
        <f t="shared" si="46"/>
        <v>65520.833333333328</v>
      </c>
      <c r="Z186" s="6">
        <f t="shared" si="46"/>
        <v>68079.6875</v>
      </c>
      <c r="AA186" s="6">
        <f t="shared" si="46"/>
        <v>73965.052083333328</v>
      </c>
      <c r="AB186" s="6">
        <f t="shared" si="46"/>
        <v>82409.270833333328</v>
      </c>
      <c r="AC186" s="6">
        <f t="shared" si="46"/>
        <v>91109.375</v>
      </c>
      <c r="AD186" s="6">
        <f t="shared" si="46"/>
        <v>91109.375</v>
      </c>
      <c r="AE186" s="6">
        <f t="shared" si="46"/>
        <v>91109.375</v>
      </c>
      <c r="AF186" s="6">
        <f t="shared" si="46"/>
        <v>91109.375</v>
      </c>
      <c r="AG186" s="6">
        <f t="shared" si="46"/>
        <v>91109.375</v>
      </c>
      <c r="AH186" s="6">
        <f t="shared" si="46"/>
        <v>91109.375</v>
      </c>
      <c r="AI186" s="6">
        <f t="shared" si="46"/>
        <v>91109.375</v>
      </c>
      <c r="AJ186" s="6">
        <f t="shared" si="46"/>
        <v>91109.375</v>
      </c>
      <c r="AK186" s="6">
        <f t="shared" si="46"/>
        <v>91109.375</v>
      </c>
    </row>
    <row r="187" spans="1:37" ht="16" thickBot="1" x14ac:dyDescent="0.25">
      <c r="A187" s="8" t="s">
        <v>21</v>
      </c>
      <c r="B187" s="9">
        <f>B186</f>
        <v>3541.666666666667</v>
      </c>
      <c r="C187" s="9">
        <f>B187+C186</f>
        <v>15229.166666666668</v>
      </c>
      <c r="D187" s="9">
        <f t="shared" ref="D187:AK187" si="47">C187+D186</f>
        <v>38604.166666666672</v>
      </c>
      <c r="E187" s="9">
        <f t="shared" si="47"/>
        <v>74020.833333333343</v>
      </c>
      <c r="F187" s="9">
        <f t="shared" si="47"/>
        <v>109437.5</v>
      </c>
      <c r="G187" s="9">
        <f t="shared" si="47"/>
        <v>144854.16666666666</v>
      </c>
      <c r="H187" s="9">
        <f t="shared" si="47"/>
        <v>180270.83333333331</v>
      </c>
      <c r="I187" s="9">
        <f t="shared" si="47"/>
        <v>215687.49999999997</v>
      </c>
      <c r="J187" s="9">
        <f t="shared" si="47"/>
        <v>251104.16666666663</v>
      </c>
      <c r="K187" s="9">
        <f t="shared" si="47"/>
        <v>286520.83333333331</v>
      </c>
      <c r="L187" s="9">
        <f t="shared" si="47"/>
        <v>321937.5</v>
      </c>
      <c r="M187" s="9">
        <f t="shared" si="47"/>
        <v>360364.58333333331</v>
      </c>
      <c r="N187" s="9">
        <f t="shared" si="47"/>
        <v>405715.625</v>
      </c>
      <c r="O187" s="9">
        <f t="shared" si="47"/>
        <v>461001.04166666669</v>
      </c>
      <c r="P187" s="9">
        <f t="shared" si="47"/>
        <v>526521.875</v>
      </c>
      <c r="Q187" s="9">
        <f t="shared" si="47"/>
        <v>592042.70833333337</v>
      </c>
      <c r="R187" s="9">
        <f t="shared" si="47"/>
        <v>657563.54166666674</v>
      </c>
      <c r="S187" s="9">
        <f t="shared" si="47"/>
        <v>723084.37500000012</v>
      </c>
      <c r="T187" s="9">
        <f t="shared" si="47"/>
        <v>788605.20833333349</v>
      </c>
      <c r="U187" s="9">
        <f t="shared" si="47"/>
        <v>854126.04166666686</v>
      </c>
      <c r="V187" s="9">
        <f t="shared" si="47"/>
        <v>919646.87500000023</v>
      </c>
      <c r="W187" s="9">
        <f t="shared" si="47"/>
        <v>985167.7083333336</v>
      </c>
      <c r="X187" s="9">
        <f t="shared" si="47"/>
        <v>1050688.541666667</v>
      </c>
      <c r="Y187" s="9">
        <f t="shared" si="47"/>
        <v>1116209.3750000002</v>
      </c>
      <c r="Z187" s="9">
        <f t="shared" si="47"/>
        <v>1184289.0625000002</v>
      </c>
      <c r="AA187" s="9">
        <f t="shared" si="47"/>
        <v>1258254.1145833335</v>
      </c>
      <c r="AB187" s="9">
        <f t="shared" si="47"/>
        <v>1340663.3854166667</v>
      </c>
      <c r="AC187" s="9">
        <f t="shared" si="47"/>
        <v>1431772.7604166667</v>
      </c>
      <c r="AD187" s="9">
        <f t="shared" si="47"/>
        <v>1522882.1354166667</v>
      </c>
      <c r="AE187" s="9">
        <f t="shared" si="47"/>
        <v>1613991.5104166667</v>
      </c>
      <c r="AF187" s="9">
        <f t="shared" si="47"/>
        <v>1705100.8854166667</v>
      </c>
      <c r="AG187" s="9">
        <f t="shared" si="47"/>
        <v>1796210.2604166667</v>
      </c>
      <c r="AH187" s="9">
        <f t="shared" si="47"/>
        <v>1887319.6354166667</v>
      </c>
      <c r="AI187" s="9">
        <f t="shared" si="47"/>
        <v>1978429.0104166667</v>
      </c>
      <c r="AJ187" s="9">
        <f t="shared" si="47"/>
        <v>2069538.3854166667</v>
      </c>
      <c r="AK187" s="9">
        <f t="shared" si="47"/>
        <v>2160647.760416667</v>
      </c>
    </row>
    <row r="188" spans="1:37" ht="16" thickTop="1" x14ac:dyDescent="0.2">
      <c r="A188" t="s">
        <v>55</v>
      </c>
      <c r="B188" s="7">
        <f>$B$48*B187</f>
        <v>2833.3333333333339</v>
      </c>
      <c r="C188" s="7">
        <f t="shared" ref="C188:AK188" si="48">$B$48*C187</f>
        <v>12183.333333333336</v>
      </c>
      <c r="D188" s="7">
        <f t="shared" si="48"/>
        <v>30883.333333333339</v>
      </c>
      <c r="E188" s="7">
        <f t="shared" si="48"/>
        <v>59216.666666666679</v>
      </c>
      <c r="F188" s="7">
        <f t="shared" si="48"/>
        <v>87550</v>
      </c>
      <c r="G188" s="7">
        <f t="shared" si="48"/>
        <v>115883.33333333333</v>
      </c>
      <c r="H188" s="7">
        <f t="shared" si="48"/>
        <v>144216.66666666666</v>
      </c>
      <c r="I188" s="7">
        <f t="shared" si="48"/>
        <v>172550</v>
      </c>
      <c r="J188" s="7">
        <f t="shared" si="48"/>
        <v>200883.33333333331</v>
      </c>
      <c r="K188" s="7">
        <f t="shared" si="48"/>
        <v>229216.66666666666</v>
      </c>
      <c r="L188" s="7">
        <f t="shared" si="48"/>
        <v>257550</v>
      </c>
      <c r="M188" s="7">
        <f t="shared" si="48"/>
        <v>288291.66666666669</v>
      </c>
      <c r="N188" s="7">
        <f t="shared" si="48"/>
        <v>324572.5</v>
      </c>
      <c r="O188" s="7">
        <f t="shared" si="48"/>
        <v>368800.83333333337</v>
      </c>
      <c r="P188" s="7">
        <f t="shared" si="48"/>
        <v>421217.5</v>
      </c>
      <c r="Q188" s="7">
        <f t="shared" si="48"/>
        <v>473634.16666666674</v>
      </c>
      <c r="R188" s="7">
        <f t="shared" si="48"/>
        <v>526050.83333333337</v>
      </c>
      <c r="S188" s="7">
        <f t="shared" si="48"/>
        <v>578467.50000000012</v>
      </c>
      <c r="T188" s="7">
        <f t="shared" si="48"/>
        <v>630884.16666666686</v>
      </c>
      <c r="U188" s="7">
        <f t="shared" si="48"/>
        <v>683300.83333333349</v>
      </c>
      <c r="V188" s="7">
        <f t="shared" si="48"/>
        <v>735717.50000000023</v>
      </c>
      <c r="W188" s="7">
        <f t="shared" si="48"/>
        <v>788134.16666666698</v>
      </c>
      <c r="X188" s="7">
        <f t="shared" si="48"/>
        <v>840550.8333333336</v>
      </c>
      <c r="Y188" s="7">
        <f t="shared" si="48"/>
        <v>892967.50000000023</v>
      </c>
      <c r="Z188" s="7">
        <f t="shared" si="48"/>
        <v>947431.25000000023</v>
      </c>
      <c r="AA188" s="7">
        <f t="shared" si="48"/>
        <v>1006603.2916666669</v>
      </c>
      <c r="AB188" s="7">
        <f t="shared" si="48"/>
        <v>1072530.7083333335</v>
      </c>
      <c r="AC188" s="7">
        <f t="shared" si="48"/>
        <v>1145418.2083333335</v>
      </c>
      <c r="AD188" s="7">
        <f t="shared" si="48"/>
        <v>1218305.7083333335</v>
      </c>
      <c r="AE188" s="7">
        <f t="shared" si="48"/>
        <v>1291193.2083333335</v>
      </c>
      <c r="AF188" s="7">
        <f t="shared" si="48"/>
        <v>1364080.7083333335</v>
      </c>
      <c r="AG188" s="7">
        <f t="shared" si="48"/>
        <v>1436968.2083333335</v>
      </c>
      <c r="AH188" s="7">
        <f t="shared" si="48"/>
        <v>1509855.7083333335</v>
      </c>
      <c r="AI188" s="7">
        <f t="shared" si="48"/>
        <v>1582743.2083333335</v>
      </c>
      <c r="AJ188" s="7">
        <f t="shared" si="48"/>
        <v>1655630.7083333335</v>
      </c>
      <c r="AK188" s="7">
        <f t="shared" si="48"/>
        <v>1728518.2083333337</v>
      </c>
    </row>
    <row r="190" spans="1:37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</row>
    <row r="191" spans="1:37" ht="18" thickBot="1" x14ac:dyDescent="0.25">
      <c r="A191" s="10" t="s">
        <v>32</v>
      </c>
      <c r="B191" s="2" t="s">
        <v>0</v>
      </c>
      <c r="C191" s="2" t="s">
        <v>1</v>
      </c>
      <c r="D191" s="2" t="s">
        <v>2</v>
      </c>
      <c r="E191" s="2" t="s">
        <v>3</v>
      </c>
      <c r="F191" s="2" t="s">
        <v>4</v>
      </c>
      <c r="G191" s="2" t="s">
        <v>5</v>
      </c>
      <c r="H191" s="2" t="s">
        <v>6</v>
      </c>
      <c r="I191" s="2" t="s">
        <v>7</v>
      </c>
      <c r="J191" s="2" t="s">
        <v>8</v>
      </c>
      <c r="K191" s="2" t="s">
        <v>9</v>
      </c>
      <c r="L191" s="2" t="s">
        <v>10</v>
      </c>
      <c r="M191" s="2" t="s">
        <v>11</v>
      </c>
      <c r="N191" s="2" t="s">
        <v>42</v>
      </c>
      <c r="O191" s="2" t="s">
        <v>43</v>
      </c>
      <c r="P191" s="2" t="s">
        <v>44</v>
      </c>
      <c r="Q191" s="2" t="s">
        <v>45</v>
      </c>
      <c r="R191" s="2" t="s">
        <v>46</v>
      </c>
      <c r="S191" s="2" t="s">
        <v>47</v>
      </c>
      <c r="T191" s="2" t="s">
        <v>48</v>
      </c>
      <c r="U191" s="2" t="s">
        <v>49</v>
      </c>
      <c r="V191" s="2" t="s">
        <v>50</v>
      </c>
      <c r="W191" s="2" t="s">
        <v>51</v>
      </c>
      <c r="X191" s="2" t="s">
        <v>52</v>
      </c>
      <c r="Y191" s="2" t="s">
        <v>53</v>
      </c>
      <c r="Z191" s="2" t="s">
        <v>73</v>
      </c>
      <c r="AA191" s="2" t="s">
        <v>74</v>
      </c>
      <c r="AB191" s="2" t="s">
        <v>75</v>
      </c>
      <c r="AC191" s="2" t="s">
        <v>76</v>
      </c>
      <c r="AD191" s="2" t="s">
        <v>77</v>
      </c>
      <c r="AE191" s="2" t="s">
        <v>78</v>
      </c>
      <c r="AF191" s="2" t="s">
        <v>79</v>
      </c>
      <c r="AG191" s="2" t="s">
        <v>80</v>
      </c>
      <c r="AH191" s="2" t="s">
        <v>81</v>
      </c>
      <c r="AI191" s="2" t="s">
        <v>82</v>
      </c>
      <c r="AJ191" s="2" t="s">
        <v>83</v>
      </c>
      <c r="AK191" s="2" t="s">
        <v>84</v>
      </c>
    </row>
    <row r="192" spans="1:37" ht="16" thickTop="1" x14ac:dyDescent="0.2">
      <c r="A192" t="s">
        <v>101</v>
      </c>
      <c r="B192" s="7">
        <f>B186*$B$48-B81</f>
        <v>-9266.8880208333321</v>
      </c>
      <c r="C192" s="7">
        <f t="shared" ref="C192:AK192" si="49">C186*$B$48-C81</f>
        <v>-3330.73046875</v>
      </c>
      <c r="D192" s="7">
        <f t="shared" si="49"/>
        <v>3396.8723958333321</v>
      </c>
      <c r="E192" s="7">
        <f t="shared" si="49"/>
        <v>8581.1197916666679</v>
      </c>
      <c r="F192" s="7">
        <f t="shared" si="49"/>
        <v>8581.1197916666679</v>
      </c>
      <c r="G192" s="7">
        <f t="shared" si="49"/>
        <v>8581.1197916666679</v>
      </c>
      <c r="H192" s="7">
        <f t="shared" si="49"/>
        <v>8581.1197916666679</v>
      </c>
      <c r="I192" s="7">
        <f t="shared" si="49"/>
        <v>8581.1197916666679</v>
      </c>
      <c r="J192" s="7">
        <f t="shared" si="49"/>
        <v>8581.1197916666679</v>
      </c>
      <c r="K192" s="7">
        <f t="shared" si="49"/>
        <v>8581.1197916666679</v>
      </c>
      <c r="L192" s="7">
        <f t="shared" si="49"/>
        <v>8581.1197916666679</v>
      </c>
      <c r="M192" s="7">
        <f t="shared" si="49"/>
        <v>10989.453125</v>
      </c>
      <c r="N192" s="7">
        <f t="shared" si="49"/>
        <v>16528.619791666672</v>
      </c>
      <c r="O192" s="7">
        <f t="shared" si="49"/>
        <v>24476.119791666672</v>
      </c>
      <c r="P192" s="7">
        <f t="shared" si="49"/>
        <v>32664.453125</v>
      </c>
      <c r="Q192" s="7">
        <f t="shared" si="49"/>
        <v>32664.453125</v>
      </c>
      <c r="R192" s="7">
        <f t="shared" si="49"/>
        <v>32664.453125</v>
      </c>
      <c r="S192" s="7">
        <f t="shared" si="49"/>
        <v>32664.453125</v>
      </c>
      <c r="T192" s="7">
        <f t="shared" si="49"/>
        <v>32664.453125</v>
      </c>
      <c r="U192" s="7">
        <f t="shared" si="49"/>
        <v>32664.453125</v>
      </c>
      <c r="V192" s="7">
        <f t="shared" si="49"/>
        <v>32664.453125</v>
      </c>
      <c r="W192" s="7">
        <f t="shared" si="49"/>
        <v>32664.453125</v>
      </c>
      <c r="X192" s="7">
        <f t="shared" si="49"/>
        <v>32664.453125</v>
      </c>
      <c r="Y192" s="7">
        <f t="shared" si="49"/>
        <v>32664.453125</v>
      </c>
      <c r="Z192" s="7">
        <f t="shared" si="49"/>
        <v>34711.536458333336</v>
      </c>
      <c r="AA192" s="7">
        <f t="shared" si="49"/>
        <v>39419.828125</v>
      </c>
      <c r="AB192" s="7">
        <f t="shared" si="49"/>
        <v>46175.203125000007</v>
      </c>
      <c r="AC192" s="7">
        <f t="shared" si="49"/>
        <v>53135.286458333336</v>
      </c>
      <c r="AD192" s="7">
        <f t="shared" si="49"/>
        <v>53135.286458333336</v>
      </c>
      <c r="AE192" s="7">
        <f t="shared" si="49"/>
        <v>53135.286458333336</v>
      </c>
      <c r="AF192" s="7">
        <f t="shared" si="49"/>
        <v>53135.286458333336</v>
      </c>
      <c r="AG192" s="7">
        <f t="shared" si="49"/>
        <v>53135.286458333336</v>
      </c>
      <c r="AH192" s="7">
        <f t="shared" si="49"/>
        <v>53135.286458333336</v>
      </c>
      <c r="AI192" s="7">
        <f t="shared" si="49"/>
        <v>53135.286458333336</v>
      </c>
      <c r="AJ192" s="7">
        <f t="shared" si="49"/>
        <v>53135.286458333336</v>
      </c>
      <c r="AK192" s="7">
        <f t="shared" si="49"/>
        <v>53135.286458333336</v>
      </c>
    </row>
    <row r="193" spans="1:37" x14ac:dyDescent="0.2">
      <c r="A193" t="s">
        <v>102</v>
      </c>
      <c r="B193" s="7">
        <f>B188-B82</f>
        <v>-9266.8880208333321</v>
      </c>
      <c r="C193" s="7">
        <f t="shared" ref="C193:AK193" si="50">C188-C82</f>
        <v>-12597.618489583328</v>
      </c>
      <c r="D193" s="7">
        <f t="shared" si="50"/>
        <v>-9200.7460937499891</v>
      </c>
      <c r="E193" s="7">
        <f t="shared" si="50"/>
        <v>-619.62630208331393</v>
      </c>
      <c r="F193" s="7">
        <f t="shared" si="50"/>
        <v>7961.493489583343</v>
      </c>
      <c r="G193" s="7">
        <f t="shared" si="50"/>
        <v>16542.613281250015</v>
      </c>
      <c r="H193" s="7">
        <f t="shared" si="50"/>
        <v>25123.733072916686</v>
      </c>
      <c r="I193" s="7">
        <f t="shared" si="50"/>
        <v>33704.852864583372</v>
      </c>
      <c r="J193" s="7">
        <f t="shared" si="50"/>
        <v>42285.972656250029</v>
      </c>
      <c r="K193" s="7">
        <f t="shared" si="50"/>
        <v>50867.092447916715</v>
      </c>
      <c r="L193" s="7">
        <f t="shared" si="50"/>
        <v>59448.212239583401</v>
      </c>
      <c r="M193" s="7">
        <f t="shared" si="50"/>
        <v>70437.66536458343</v>
      </c>
      <c r="N193" s="7">
        <f t="shared" si="50"/>
        <v>86966.285156250087</v>
      </c>
      <c r="O193" s="7">
        <f t="shared" si="50"/>
        <v>111442.4049479168</v>
      </c>
      <c r="P193" s="7">
        <f t="shared" si="50"/>
        <v>144106.85807291674</v>
      </c>
      <c r="Q193" s="7">
        <f t="shared" si="50"/>
        <v>176771.3111979168</v>
      </c>
      <c r="R193" s="7">
        <f t="shared" si="50"/>
        <v>209435.76432291674</v>
      </c>
      <c r="S193" s="7">
        <f t="shared" si="50"/>
        <v>242100.2174479168</v>
      </c>
      <c r="T193" s="7">
        <f t="shared" si="50"/>
        <v>274764.67057291686</v>
      </c>
      <c r="U193" s="7">
        <f t="shared" si="50"/>
        <v>307429.1236979168</v>
      </c>
      <c r="V193" s="7">
        <f t="shared" si="50"/>
        <v>340093.57682291686</v>
      </c>
      <c r="W193" s="7">
        <f t="shared" si="50"/>
        <v>372758.02994791692</v>
      </c>
      <c r="X193" s="7">
        <f t="shared" si="50"/>
        <v>405422.48307291686</v>
      </c>
      <c r="Y193" s="7">
        <f t="shared" si="50"/>
        <v>438086.9361979168</v>
      </c>
      <c r="Z193" s="7">
        <f t="shared" si="50"/>
        <v>472798.47265625012</v>
      </c>
      <c r="AA193" s="7">
        <f t="shared" si="50"/>
        <v>512218.30078125006</v>
      </c>
      <c r="AB193" s="7">
        <f t="shared" si="50"/>
        <v>558393.50390625</v>
      </c>
      <c r="AC193" s="7">
        <f t="shared" si="50"/>
        <v>611528.79036458337</v>
      </c>
      <c r="AD193" s="7">
        <f t="shared" si="50"/>
        <v>664664.07682291674</v>
      </c>
      <c r="AE193" s="7">
        <f t="shared" si="50"/>
        <v>717799.36328125012</v>
      </c>
      <c r="AF193" s="7">
        <f t="shared" si="50"/>
        <v>770934.64973958349</v>
      </c>
      <c r="AG193" s="7">
        <f t="shared" si="50"/>
        <v>824069.93619791686</v>
      </c>
      <c r="AH193" s="7">
        <f t="shared" si="50"/>
        <v>877205.22265625023</v>
      </c>
      <c r="AI193" s="7">
        <f t="shared" si="50"/>
        <v>930340.5091145836</v>
      </c>
      <c r="AJ193" s="7">
        <f t="shared" si="50"/>
        <v>983475.79557291698</v>
      </c>
      <c r="AK193" s="7">
        <f t="shared" si="50"/>
        <v>1036611.0820312506</v>
      </c>
    </row>
    <row r="211" spans="1:37" ht="18" thickBot="1" x14ac:dyDescent="0.25">
      <c r="A211" s="10" t="s">
        <v>90</v>
      </c>
    </row>
    <row r="212" spans="1:37" ht="19" thickTop="1" thickBot="1" x14ac:dyDescent="0.25">
      <c r="A212" s="10" t="s">
        <v>25</v>
      </c>
      <c r="B212" s="2" t="s">
        <v>0</v>
      </c>
      <c r="C212" s="2" t="s">
        <v>1</v>
      </c>
      <c r="D212" s="2" t="s">
        <v>2</v>
      </c>
      <c r="E212" s="2" t="s">
        <v>3</v>
      </c>
      <c r="F212" s="2" t="s">
        <v>4</v>
      </c>
      <c r="G212" s="2" t="s">
        <v>5</v>
      </c>
      <c r="H212" s="2" t="s">
        <v>6</v>
      </c>
      <c r="I212" s="2" t="s">
        <v>7</v>
      </c>
      <c r="J212" s="2" t="s">
        <v>8</v>
      </c>
      <c r="K212" s="2" t="s">
        <v>9</v>
      </c>
      <c r="L212" s="2" t="s">
        <v>10</v>
      </c>
      <c r="M212" s="2" t="s">
        <v>11</v>
      </c>
      <c r="N212" s="2" t="s">
        <v>42</v>
      </c>
      <c r="O212" s="2" t="s">
        <v>43</v>
      </c>
      <c r="P212" s="2" t="s">
        <v>44</v>
      </c>
      <c r="Q212" s="2" t="s">
        <v>45</v>
      </c>
      <c r="R212" s="2" t="s">
        <v>46</v>
      </c>
      <c r="S212" s="2" t="s">
        <v>47</v>
      </c>
      <c r="T212" s="2" t="s">
        <v>48</v>
      </c>
      <c r="U212" s="2" t="s">
        <v>49</v>
      </c>
      <c r="V212" s="2" t="s">
        <v>50</v>
      </c>
      <c r="W212" s="2" t="s">
        <v>51</v>
      </c>
      <c r="X212" s="2" t="s">
        <v>52</v>
      </c>
      <c r="Y212" s="2" t="s">
        <v>53</v>
      </c>
      <c r="Z212" s="2" t="s">
        <v>73</v>
      </c>
      <c r="AA212" s="2" t="s">
        <v>74</v>
      </c>
      <c r="AB212" s="2" t="s">
        <v>75</v>
      </c>
      <c r="AC212" s="2" t="s">
        <v>76</v>
      </c>
      <c r="AD212" s="2" t="s">
        <v>77</v>
      </c>
      <c r="AE212" s="2" t="s">
        <v>78</v>
      </c>
      <c r="AF212" s="2" t="s">
        <v>79</v>
      </c>
      <c r="AG212" s="2" t="s">
        <v>80</v>
      </c>
      <c r="AH212" s="2" t="s">
        <v>81</v>
      </c>
      <c r="AI212" s="2" t="s">
        <v>82</v>
      </c>
      <c r="AJ212" s="2" t="s">
        <v>83</v>
      </c>
      <c r="AK212" s="2" t="s">
        <v>84</v>
      </c>
    </row>
    <row r="213" spans="1:37" ht="16" thickTop="1" x14ac:dyDescent="0.2">
      <c r="A213" t="s">
        <v>30</v>
      </c>
      <c r="B213" s="7">
        <f>B126</f>
        <v>7083.3333333333339</v>
      </c>
      <c r="C213" s="7">
        <f t="shared" ref="C213:AK213" si="51">C126</f>
        <v>30458.333333333336</v>
      </c>
      <c r="D213" s="7">
        <f t="shared" si="51"/>
        <v>77208.333333333343</v>
      </c>
      <c r="E213" s="7">
        <f t="shared" si="51"/>
        <v>148041.66666666669</v>
      </c>
      <c r="F213" s="7">
        <f t="shared" si="51"/>
        <v>218875</v>
      </c>
      <c r="G213" s="7">
        <f t="shared" si="51"/>
        <v>289708.33333333331</v>
      </c>
      <c r="H213" s="7">
        <f t="shared" si="51"/>
        <v>360541.66666666663</v>
      </c>
      <c r="I213" s="7">
        <f t="shared" si="51"/>
        <v>431374.99999999994</v>
      </c>
      <c r="J213" s="7">
        <f t="shared" si="51"/>
        <v>502208.33333333326</v>
      </c>
      <c r="K213" s="7">
        <f t="shared" si="51"/>
        <v>573041.66666666663</v>
      </c>
      <c r="L213" s="7">
        <f t="shared" si="51"/>
        <v>643874.99999999988</v>
      </c>
      <c r="M213" s="7">
        <f t="shared" si="51"/>
        <v>714708.33333333326</v>
      </c>
      <c r="N213" s="7">
        <f t="shared" si="51"/>
        <v>785541.66666666651</v>
      </c>
      <c r="O213" s="7">
        <f t="shared" si="51"/>
        <v>856374.99999999988</v>
      </c>
      <c r="P213" s="7">
        <f t="shared" si="51"/>
        <v>927208.33333333326</v>
      </c>
      <c r="Q213" s="7">
        <f t="shared" si="51"/>
        <v>998041.66666666651</v>
      </c>
      <c r="R213" s="7">
        <f t="shared" si="51"/>
        <v>1068875</v>
      </c>
      <c r="S213" s="7">
        <f t="shared" si="51"/>
        <v>1139708.3333333333</v>
      </c>
      <c r="T213" s="7">
        <f t="shared" si="51"/>
        <v>1210541.6666666665</v>
      </c>
      <c r="U213" s="7">
        <f t="shared" si="51"/>
        <v>1281375</v>
      </c>
      <c r="V213" s="7">
        <f t="shared" si="51"/>
        <v>1352208.3333333333</v>
      </c>
      <c r="W213" s="7">
        <f t="shared" si="51"/>
        <v>1423041.6666666665</v>
      </c>
      <c r="X213" s="7">
        <f t="shared" si="51"/>
        <v>1493875</v>
      </c>
      <c r="Y213" s="7">
        <f t="shared" si="51"/>
        <v>1564708.3333333333</v>
      </c>
      <c r="Z213" s="7">
        <f t="shared" si="51"/>
        <v>1635541.6666666665</v>
      </c>
      <c r="AA213" s="7">
        <f t="shared" si="51"/>
        <v>1706374.9999999998</v>
      </c>
      <c r="AB213" s="7">
        <f t="shared" si="51"/>
        <v>1777208.3333333333</v>
      </c>
      <c r="AC213" s="7">
        <f t="shared" si="51"/>
        <v>1848041.6666666665</v>
      </c>
      <c r="AD213" s="7">
        <f t="shared" si="51"/>
        <v>1918874.9999999998</v>
      </c>
      <c r="AE213" s="7">
        <f t="shared" si="51"/>
        <v>1989708.3333333333</v>
      </c>
      <c r="AF213" s="7">
        <f t="shared" si="51"/>
        <v>2060541.6666666665</v>
      </c>
      <c r="AG213" s="7">
        <f t="shared" si="51"/>
        <v>2131375</v>
      </c>
      <c r="AH213" s="7">
        <f t="shared" si="51"/>
        <v>2202208.333333333</v>
      </c>
      <c r="AI213" s="7">
        <f t="shared" si="51"/>
        <v>2273041.6666666665</v>
      </c>
      <c r="AJ213" s="7">
        <f t="shared" si="51"/>
        <v>2343875</v>
      </c>
      <c r="AK213" s="7">
        <f t="shared" si="51"/>
        <v>2414708.333333333</v>
      </c>
    </row>
    <row r="214" spans="1:37" x14ac:dyDescent="0.2">
      <c r="A214" t="s">
        <v>71</v>
      </c>
      <c r="B214" s="6">
        <f>B213</f>
        <v>7083.3333333333339</v>
      </c>
      <c r="C214" s="6">
        <f>C213</f>
        <v>30458.333333333336</v>
      </c>
      <c r="D214" s="6">
        <f t="shared" ref="D214:M214" si="52">D213</f>
        <v>77208.333333333343</v>
      </c>
      <c r="E214" s="6">
        <f t="shared" si="52"/>
        <v>148041.66666666669</v>
      </c>
      <c r="F214" s="6">
        <f t="shared" si="52"/>
        <v>218875</v>
      </c>
      <c r="G214" s="6">
        <f t="shared" si="52"/>
        <v>289708.33333333331</v>
      </c>
      <c r="H214" s="6">
        <f t="shared" si="52"/>
        <v>360541.66666666663</v>
      </c>
      <c r="I214" s="6">
        <f t="shared" si="52"/>
        <v>431374.99999999994</v>
      </c>
      <c r="J214" s="6">
        <f t="shared" si="52"/>
        <v>502208.33333333326</v>
      </c>
      <c r="K214" s="6">
        <f t="shared" si="52"/>
        <v>573041.66666666663</v>
      </c>
      <c r="L214" s="6">
        <f t="shared" si="52"/>
        <v>643874.99999999988</v>
      </c>
      <c r="M214" s="6">
        <f t="shared" si="52"/>
        <v>714708.33333333326</v>
      </c>
      <c r="N214" s="6">
        <f>N213+B214*12*$B$47</f>
        <v>786604.16666666651</v>
      </c>
      <c r="O214" s="6">
        <f t="shared" ref="O214:AK214" si="53">O213+C214*12*$B$47</f>
        <v>860943.74999999988</v>
      </c>
      <c r="P214" s="6">
        <f t="shared" si="53"/>
        <v>938789.58333333326</v>
      </c>
      <c r="Q214" s="6">
        <f t="shared" si="53"/>
        <v>1020247.9166666665</v>
      </c>
      <c r="R214" s="6">
        <f t="shared" si="53"/>
        <v>1101706.25</v>
      </c>
      <c r="S214" s="6">
        <f t="shared" si="53"/>
        <v>1183164.5833333333</v>
      </c>
      <c r="T214" s="6">
        <f t="shared" si="53"/>
        <v>1264622.9166666665</v>
      </c>
      <c r="U214" s="6">
        <f t="shared" si="53"/>
        <v>1346081.25</v>
      </c>
      <c r="V214" s="6">
        <f t="shared" si="53"/>
        <v>1427539.5833333333</v>
      </c>
      <c r="W214" s="6">
        <f t="shared" si="53"/>
        <v>1508997.9166666665</v>
      </c>
      <c r="X214" s="6">
        <f t="shared" si="53"/>
        <v>1590456.25</v>
      </c>
      <c r="Y214" s="6">
        <f t="shared" si="53"/>
        <v>1671914.5833333333</v>
      </c>
      <c r="Z214" s="6">
        <f t="shared" si="53"/>
        <v>1753532.2916666665</v>
      </c>
      <c r="AA214" s="6">
        <f t="shared" si="53"/>
        <v>1835516.5624999998</v>
      </c>
      <c r="AB214" s="6">
        <f t="shared" si="53"/>
        <v>1918026.7708333333</v>
      </c>
      <c r="AC214" s="6">
        <f t="shared" si="53"/>
        <v>2001078.8541666665</v>
      </c>
      <c r="AD214" s="6">
        <f t="shared" si="53"/>
        <v>2084130.9374999998</v>
      </c>
      <c r="AE214" s="6">
        <f t="shared" si="53"/>
        <v>2167183.020833333</v>
      </c>
      <c r="AF214" s="6">
        <f t="shared" si="53"/>
        <v>2250235.1041666665</v>
      </c>
      <c r="AG214" s="6">
        <f t="shared" si="53"/>
        <v>2333287.1875</v>
      </c>
      <c r="AH214" s="6">
        <f t="shared" si="53"/>
        <v>2416339.270833333</v>
      </c>
      <c r="AI214" s="6">
        <f t="shared" si="53"/>
        <v>2499391.3541666665</v>
      </c>
      <c r="AJ214" s="6">
        <f t="shared" si="53"/>
        <v>2582443.4375</v>
      </c>
      <c r="AK214" s="6">
        <f t="shared" si="53"/>
        <v>2665495.520833333</v>
      </c>
    </row>
    <row r="215" spans="1:37" ht="16" thickBot="1" x14ac:dyDescent="0.25">
      <c r="A215" s="8" t="s">
        <v>21</v>
      </c>
      <c r="B215" s="9">
        <f>B214</f>
        <v>7083.3333333333339</v>
      </c>
      <c r="C215" s="9">
        <f>B215+C214</f>
        <v>37541.666666666672</v>
      </c>
      <c r="D215" s="9">
        <f t="shared" ref="D215:AK215" si="54">C215+D214</f>
        <v>114750.00000000001</v>
      </c>
      <c r="E215" s="9">
        <f t="shared" si="54"/>
        <v>262791.66666666669</v>
      </c>
      <c r="F215" s="9">
        <f t="shared" si="54"/>
        <v>481666.66666666669</v>
      </c>
      <c r="G215" s="9">
        <f t="shared" si="54"/>
        <v>771375</v>
      </c>
      <c r="H215" s="9">
        <f t="shared" si="54"/>
        <v>1131916.6666666665</v>
      </c>
      <c r="I215" s="9">
        <f t="shared" si="54"/>
        <v>1563291.6666666665</v>
      </c>
      <c r="J215" s="9">
        <f t="shared" si="54"/>
        <v>2065499.9999999998</v>
      </c>
      <c r="K215" s="9">
        <f t="shared" si="54"/>
        <v>2638541.6666666665</v>
      </c>
      <c r="L215" s="9">
        <f t="shared" si="54"/>
        <v>3282416.6666666665</v>
      </c>
      <c r="M215" s="9">
        <f t="shared" si="54"/>
        <v>3997125</v>
      </c>
      <c r="N215" s="9">
        <f t="shared" si="54"/>
        <v>4783729.166666666</v>
      </c>
      <c r="O215" s="9">
        <f t="shared" si="54"/>
        <v>5644672.916666666</v>
      </c>
      <c r="P215" s="9">
        <f t="shared" si="54"/>
        <v>6583462.4999999991</v>
      </c>
      <c r="Q215" s="9">
        <f t="shared" si="54"/>
        <v>7603710.416666666</v>
      </c>
      <c r="R215" s="9">
        <f t="shared" si="54"/>
        <v>8705416.666666666</v>
      </c>
      <c r="S215" s="9">
        <f t="shared" si="54"/>
        <v>9888581.25</v>
      </c>
      <c r="T215" s="9">
        <f t="shared" si="54"/>
        <v>11153204.166666666</v>
      </c>
      <c r="U215" s="9">
        <f t="shared" si="54"/>
        <v>12499285.416666666</v>
      </c>
      <c r="V215" s="9">
        <f t="shared" si="54"/>
        <v>13926825</v>
      </c>
      <c r="W215" s="9">
        <f t="shared" si="54"/>
        <v>15435822.916666666</v>
      </c>
      <c r="X215" s="9">
        <f t="shared" si="54"/>
        <v>17026279.166666664</v>
      </c>
      <c r="Y215" s="9">
        <f t="shared" si="54"/>
        <v>18698193.749999996</v>
      </c>
      <c r="Z215" s="9">
        <f t="shared" si="54"/>
        <v>20451726.041666664</v>
      </c>
      <c r="AA215" s="9">
        <f t="shared" si="54"/>
        <v>22287242.604166664</v>
      </c>
      <c r="AB215" s="9">
        <f t="shared" si="54"/>
        <v>24205269.374999996</v>
      </c>
      <c r="AC215" s="9">
        <f t="shared" si="54"/>
        <v>26206348.229166664</v>
      </c>
      <c r="AD215" s="9">
        <f t="shared" si="54"/>
        <v>28290479.166666664</v>
      </c>
      <c r="AE215" s="9">
        <f t="shared" si="54"/>
        <v>30457662.187499996</v>
      </c>
      <c r="AF215" s="9">
        <f t="shared" si="54"/>
        <v>32707897.291666664</v>
      </c>
      <c r="AG215" s="9">
        <f t="shared" si="54"/>
        <v>35041184.479166664</v>
      </c>
      <c r="AH215" s="9">
        <f t="shared" si="54"/>
        <v>37457523.75</v>
      </c>
      <c r="AI215" s="9">
        <f t="shared" si="54"/>
        <v>39956915.104166664</v>
      </c>
      <c r="AJ215" s="9">
        <f t="shared" si="54"/>
        <v>42539358.541666664</v>
      </c>
      <c r="AK215" s="9">
        <f t="shared" si="54"/>
        <v>45204854.0625</v>
      </c>
    </row>
    <row r="216" spans="1:37" ht="16" thickTop="1" x14ac:dyDescent="0.2">
      <c r="A216" t="s">
        <v>55</v>
      </c>
      <c r="B216" s="7">
        <f>$B$48*B215</f>
        <v>5666.6666666666679</v>
      </c>
      <c r="C216" s="7">
        <f t="shared" ref="C216:AK216" si="55">$B$48*C215</f>
        <v>30033.333333333339</v>
      </c>
      <c r="D216" s="7">
        <f t="shared" si="55"/>
        <v>91800.000000000015</v>
      </c>
      <c r="E216" s="7">
        <f t="shared" si="55"/>
        <v>210233.33333333337</v>
      </c>
      <c r="F216" s="7">
        <f t="shared" si="55"/>
        <v>385333.33333333337</v>
      </c>
      <c r="G216" s="7">
        <f t="shared" si="55"/>
        <v>617100</v>
      </c>
      <c r="H216" s="7">
        <f t="shared" si="55"/>
        <v>905533.33333333326</v>
      </c>
      <c r="I216" s="7">
        <f t="shared" si="55"/>
        <v>1250633.3333333333</v>
      </c>
      <c r="J216" s="7">
        <f t="shared" si="55"/>
        <v>1652400</v>
      </c>
      <c r="K216" s="7">
        <f t="shared" si="55"/>
        <v>2110833.3333333335</v>
      </c>
      <c r="L216" s="7">
        <f t="shared" si="55"/>
        <v>2625933.3333333335</v>
      </c>
      <c r="M216" s="7">
        <f t="shared" si="55"/>
        <v>3197700</v>
      </c>
      <c r="N216" s="7">
        <f t="shared" si="55"/>
        <v>3826983.333333333</v>
      </c>
      <c r="O216" s="7">
        <f t="shared" si="55"/>
        <v>4515738.333333333</v>
      </c>
      <c r="P216" s="7">
        <f t="shared" si="55"/>
        <v>5266770</v>
      </c>
      <c r="Q216" s="7">
        <f t="shared" si="55"/>
        <v>6082968.333333333</v>
      </c>
      <c r="R216" s="7">
        <f t="shared" si="55"/>
        <v>6964333.333333333</v>
      </c>
      <c r="S216" s="7">
        <f t="shared" si="55"/>
        <v>7910865</v>
      </c>
      <c r="T216" s="7">
        <f t="shared" si="55"/>
        <v>8922563.333333334</v>
      </c>
      <c r="U216" s="7">
        <f t="shared" si="55"/>
        <v>9999428.333333334</v>
      </c>
      <c r="V216" s="7">
        <f t="shared" si="55"/>
        <v>11141460</v>
      </c>
      <c r="W216" s="7">
        <f t="shared" si="55"/>
        <v>12348658.333333334</v>
      </c>
      <c r="X216" s="7">
        <f t="shared" si="55"/>
        <v>13621023.333333332</v>
      </c>
      <c r="Y216" s="7">
        <f t="shared" si="55"/>
        <v>14958554.999999998</v>
      </c>
      <c r="Z216" s="7">
        <f t="shared" si="55"/>
        <v>16361380.833333332</v>
      </c>
      <c r="AA216" s="7">
        <f t="shared" si="55"/>
        <v>17829794.083333332</v>
      </c>
      <c r="AB216" s="7">
        <f t="shared" si="55"/>
        <v>19364215.499999996</v>
      </c>
      <c r="AC216" s="7">
        <f t="shared" si="55"/>
        <v>20965078.583333332</v>
      </c>
      <c r="AD216" s="7">
        <f t="shared" si="55"/>
        <v>22632383.333333332</v>
      </c>
      <c r="AE216" s="7">
        <f t="shared" si="55"/>
        <v>24366129.75</v>
      </c>
      <c r="AF216" s="7">
        <f t="shared" si="55"/>
        <v>26166317.833333332</v>
      </c>
      <c r="AG216" s="7">
        <f t="shared" si="55"/>
        <v>28032947.583333332</v>
      </c>
      <c r="AH216" s="7">
        <f t="shared" si="55"/>
        <v>29966019</v>
      </c>
      <c r="AI216" s="7">
        <f t="shared" si="55"/>
        <v>31965532.083333332</v>
      </c>
      <c r="AJ216" s="7">
        <f t="shared" si="55"/>
        <v>34031486.833333336</v>
      </c>
      <c r="AK216" s="7">
        <f t="shared" si="55"/>
        <v>36163883.25</v>
      </c>
    </row>
    <row r="217" spans="1:37" x14ac:dyDescent="0.2">
      <c r="A217" t="s">
        <v>72</v>
      </c>
      <c r="B217" s="7">
        <f>B214</f>
        <v>7083.3333333333339</v>
      </c>
      <c r="C217" s="7">
        <f>C214-B214</f>
        <v>23375</v>
      </c>
      <c r="D217" s="7">
        <f t="shared" ref="D217:AK217" si="56">D214-C214</f>
        <v>46750.000000000007</v>
      </c>
      <c r="E217" s="7">
        <f t="shared" si="56"/>
        <v>70833.333333333343</v>
      </c>
      <c r="F217" s="7">
        <f t="shared" si="56"/>
        <v>70833.333333333314</v>
      </c>
      <c r="G217" s="7">
        <f t="shared" si="56"/>
        <v>70833.333333333314</v>
      </c>
      <c r="H217" s="7">
        <f t="shared" si="56"/>
        <v>70833.333333333314</v>
      </c>
      <c r="I217" s="7">
        <f t="shared" si="56"/>
        <v>70833.333333333314</v>
      </c>
      <c r="J217" s="7">
        <f t="shared" si="56"/>
        <v>70833.333333333314</v>
      </c>
      <c r="K217" s="7">
        <f t="shared" si="56"/>
        <v>70833.333333333372</v>
      </c>
      <c r="L217" s="7">
        <f t="shared" si="56"/>
        <v>70833.333333333256</v>
      </c>
      <c r="M217" s="7">
        <f t="shared" si="56"/>
        <v>70833.333333333372</v>
      </c>
      <c r="N217" s="7">
        <f t="shared" si="56"/>
        <v>71895.833333333256</v>
      </c>
      <c r="O217" s="7">
        <f t="shared" si="56"/>
        <v>74339.583333333372</v>
      </c>
      <c r="P217" s="7">
        <f t="shared" si="56"/>
        <v>77845.833333333372</v>
      </c>
      <c r="Q217" s="7">
        <f t="shared" si="56"/>
        <v>81458.333333333256</v>
      </c>
      <c r="R217" s="7">
        <f t="shared" si="56"/>
        <v>81458.333333333489</v>
      </c>
      <c r="S217" s="7">
        <f t="shared" si="56"/>
        <v>81458.333333333256</v>
      </c>
      <c r="T217" s="7">
        <f t="shared" si="56"/>
        <v>81458.333333333256</v>
      </c>
      <c r="U217" s="7">
        <f t="shared" si="56"/>
        <v>81458.333333333489</v>
      </c>
      <c r="V217" s="7">
        <f t="shared" si="56"/>
        <v>81458.333333333256</v>
      </c>
      <c r="W217" s="7">
        <f t="shared" si="56"/>
        <v>81458.333333333256</v>
      </c>
      <c r="X217" s="7">
        <f t="shared" si="56"/>
        <v>81458.333333333489</v>
      </c>
      <c r="Y217" s="7">
        <f t="shared" si="56"/>
        <v>81458.333333333256</v>
      </c>
      <c r="Z217" s="7">
        <f t="shared" si="56"/>
        <v>81617.708333333256</v>
      </c>
      <c r="AA217" s="7">
        <f t="shared" si="56"/>
        <v>81984.270833333256</v>
      </c>
      <c r="AB217" s="7">
        <f t="shared" si="56"/>
        <v>82510.208333333489</v>
      </c>
      <c r="AC217" s="7">
        <f t="shared" si="56"/>
        <v>83052.083333333256</v>
      </c>
      <c r="AD217" s="7">
        <f t="shared" si="56"/>
        <v>83052.083333333256</v>
      </c>
      <c r="AE217" s="7">
        <f t="shared" si="56"/>
        <v>83052.083333333256</v>
      </c>
      <c r="AF217" s="7">
        <f t="shared" si="56"/>
        <v>83052.083333333489</v>
      </c>
      <c r="AG217" s="7">
        <f t="shared" si="56"/>
        <v>83052.083333333489</v>
      </c>
      <c r="AH217" s="7">
        <f t="shared" si="56"/>
        <v>83052.083333333023</v>
      </c>
      <c r="AI217" s="7">
        <f t="shared" si="56"/>
        <v>83052.083333333489</v>
      </c>
      <c r="AJ217" s="7">
        <f t="shared" si="56"/>
        <v>83052.083333333489</v>
      </c>
      <c r="AK217" s="7">
        <f t="shared" si="56"/>
        <v>83052.083333333023</v>
      </c>
    </row>
    <row r="220" spans="1:37" ht="18" thickBot="1" x14ac:dyDescent="0.25">
      <c r="A220" s="10" t="s">
        <v>32</v>
      </c>
      <c r="B220" s="2" t="s">
        <v>0</v>
      </c>
      <c r="C220" s="2" t="s">
        <v>1</v>
      </c>
      <c r="D220" s="2" t="s">
        <v>2</v>
      </c>
      <c r="E220" s="2" t="s">
        <v>3</v>
      </c>
      <c r="F220" s="2" t="s">
        <v>4</v>
      </c>
      <c r="G220" s="2" t="s">
        <v>5</v>
      </c>
      <c r="H220" s="2" t="s">
        <v>6</v>
      </c>
      <c r="I220" s="2" t="s">
        <v>7</v>
      </c>
      <c r="J220" s="2" t="s">
        <v>8</v>
      </c>
      <c r="K220" s="2" t="s">
        <v>9</v>
      </c>
      <c r="L220" s="2" t="s">
        <v>10</v>
      </c>
      <c r="M220" s="2" t="s">
        <v>11</v>
      </c>
      <c r="N220" s="2" t="s">
        <v>42</v>
      </c>
      <c r="O220" s="2" t="s">
        <v>43</v>
      </c>
      <c r="P220" s="2" t="s">
        <v>44</v>
      </c>
      <c r="Q220" s="2" t="s">
        <v>45</v>
      </c>
      <c r="R220" s="2" t="s">
        <v>46</v>
      </c>
      <c r="S220" s="2" t="s">
        <v>47</v>
      </c>
      <c r="T220" s="2" t="s">
        <v>48</v>
      </c>
      <c r="U220" s="2" t="s">
        <v>49</v>
      </c>
      <c r="V220" s="2" t="s">
        <v>50</v>
      </c>
      <c r="W220" s="2" t="s">
        <v>51</v>
      </c>
      <c r="X220" s="2" t="s">
        <v>52</v>
      </c>
      <c r="Y220" s="2" t="s">
        <v>53</v>
      </c>
      <c r="Z220" s="2" t="s">
        <v>73</v>
      </c>
      <c r="AA220" s="2" t="s">
        <v>74</v>
      </c>
      <c r="AB220" s="2" t="s">
        <v>75</v>
      </c>
      <c r="AC220" s="2" t="s">
        <v>76</v>
      </c>
      <c r="AD220" s="2" t="s">
        <v>77</v>
      </c>
      <c r="AE220" s="2" t="s">
        <v>78</v>
      </c>
      <c r="AF220" s="2" t="s">
        <v>79</v>
      </c>
      <c r="AG220" s="2" t="s">
        <v>80</v>
      </c>
      <c r="AH220" s="2" t="s">
        <v>81</v>
      </c>
      <c r="AI220" s="2" t="s">
        <v>82</v>
      </c>
      <c r="AJ220" s="2" t="s">
        <v>83</v>
      </c>
      <c r="AK220" s="2" t="s">
        <v>84</v>
      </c>
    </row>
    <row r="221" spans="1:37" ht="16" thickTop="1" x14ac:dyDescent="0.2">
      <c r="A221" t="s">
        <v>101</v>
      </c>
      <c r="B221" s="7">
        <f>B214*$B$48-B81</f>
        <v>-6433.5546874999982</v>
      </c>
      <c r="C221" s="7">
        <f t="shared" ref="C221:AK221" si="57">C214*$B$48-C81</f>
        <v>11685.936197916672</v>
      </c>
      <c r="D221" s="7">
        <f t="shared" si="57"/>
        <v>46463.539062500015</v>
      </c>
      <c r="E221" s="7">
        <f t="shared" si="57"/>
        <v>98681.119791666686</v>
      </c>
      <c r="F221" s="7">
        <f t="shared" si="57"/>
        <v>155347.78645833334</v>
      </c>
      <c r="G221" s="7">
        <f t="shared" si="57"/>
        <v>212014.453125</v>
      </c>
      <c r="H221" s="7">
        <f t="shared" si="57"/>
        <v>268681.11979166663</v>
      </c>
      <c r="I221" s="7">
        <f t="shared" si="57"/>
        <v>325347.78645833331</v>
      </c>
      <c r="J221" s="7">
        <f t="shared" si="57"/>
        <v>382014.45312499994</v>
      </c>
      <c r="K221" s="7">
        <f t="shared" si="57"/>
        <v>438681.11979166663</v>
      </c>
      <c r="L221" s="7">
        <f t="shared" si="57"/>
        <v>495347.78645833326</v>
      </c>
      <c r="M221" s="7">
        <f t="shared" si="57"/>
        <v>552014.453125</v>
      </c>
      <c r="N221" s="7">
        <f t="shared" si="57"/>
        <v>609531.11979166663</v>
      </c>
      <c r="O221" s="7">
        <f t="shared" si="57"/>
        <v>669002.78645833337</v>
      </c>
      <c r="P221" s="7">
        <f t="shared" si="57"/>
        <v>731279.453125</v>
      </c>
      <c r="Q221" s="7">
        <f t="shared" si="57"/>
        <v>796446.11979166663</v>
      </c>
      <c r="R221" s="7">
        <f t="shared" si="57"/>
        <v>861612.78645833337</v>
      </c>
      <c r="S221" s="7">
        <f t="shared" si="57"/>
        <v>926779.453125</v>
      </c>
      <c r="T221" s="7">
        <f t="shared" si="57"/>
        <v>991946.11979166663</v>
      </c>
      <c r="U221" s="7">
        <f t="shared" si="57"/>
        <v>1057112.7864583333</v>
      </c>
      <c r="V221" s="7">
        <f t="shared" si="57"/>
        <v>1122279.453125</v>
      </c>
      <c r="W221" s="7">
        <f t="shared" si="57"/>
        <v>1187446.1197916665</v>
      </c>
      <c r="X221" s="7">
        <f t="shared" si="57"/>
        <v>1252612.7864583333</v>
      </c>
      <c r="Y221" s="7">
        <f t="shared" si="57"/>
        <v>1317779.453125</v>
      </c>
      <c r="Z221" s="7">
        <f t="shared" si="57"/>
        <v>1383073.6197916665</v>
      </c>
      <c r="AA221" s="7">
        <f t="shared" si="57"/>
        <v>1448661.0364583333</v>
      </c>
      <c r="AB221" s="7">
        <f t="shared" si="57"/>
        <v>1514669.203125</v>
      </c>
      <c r="AC221" s="7">
        <f t="shared" si="57"/>
        <v>1581110.8697916665</v>
      </c>
      <c r="AD221" s="7">
        <f t="shared" si="57"/>
        <v>1647552.5364583333</v>
      </c>
      <c r="AE221" s="7">
        <f t="shared" si="57"/>
        <v>1713994.2031249998</v>
      </c>
      <c r="AF221" s="7">
        <f t="shared" si="57"/>
        <v>1780435.8697916665</v>
      </c>
      <c r="AG221" s="7">
        <f t="shared" si="57"/>
        <v>1846877.5364583333</v>
      </c>
      <c r="AH221" s="7">
        <f t="shared" si="57"/>
        <v>1913319.2031249998</v>
      </c>
      <c r="AI221" s="7">
        <f t="shared" si="57"/>
        <v>1979760.8697916665</v>
      </c>
      <c r="AJ221" s="7">
        <f t="shared" si="57"/>
        <v>2046202.5364583333</v>
      </c>
      <c r="AK221" s="7">
        <f t="shared" si="57"/>
        <v>2112644.203125</v>
      </c>
    </row>
    <row r="222" spans="1:37" x14ac:dyDescent="0.2">
      <c r="A222" t="s">
        <v>102</v>
      </c>
      <c r="B222" s="7">
        <f>B216-B137</f>
        <v>-18533.776041666664</v>
      </c>
      <c r="C222" s="7">
        <f t="shared" ref="C222:AK222" si="58">C216-C137</f>
        <v>-19528.570312499996</v>
      </c>
      <c r="D222" s="7">
        <f t="shared" si="58"/>
        <v>11631.841145833358</v>
      </c>
      <c r="E222" s="7">
        <f t="shared" si="58"/>
        <v>90560.747395833372</v>
      </c>
      <c r="F222" s="7">
        <f t="shared" si="58"/>
        <v>226156.32031250003</v>
      </c>
      <c r="G222" s="7">
        <f t="shared" si="58"/>
        <v>418418.55989583337</v>
      </c>
      <c r="H222" s="7">
        <f t="shared" si="58"/>
        <v>667347.46614583326</v>
      </c>
      <c r="I222" s="7">
        <f t="shared" si="58"/>
        <v>972943.0390625</v>
      </c>
      <c r="J222" s="7">
        <f t="shared" si="58"/>
        <v>1335205.2786458335</v>
      </c>
      <c r="K222" s="7">
        <f t="shared" si="58"/>
        <v>1754134.1848958335</v>
      </c>
      <c r="L222" s="7">
        <f t="shared" si="58"/>
        <v>2229729.7578125</v>
      </c>
      <c r="M222" s="7">
        <f t="shared" si="58"/>
        <v>2761991.9973958335</v>
      </c>
      <c r="N222" s="7">
        <f t="shared" si="58"/>
        <v>3351770.903645833</v>
      </c>
      <c r="O222" s="7">
        <f t="shared" si="58"/>
        <v>4001021.4765625</v>
      </c>
      <c r="P222" s="7">
        <f t="shared" si="58"/>
        <v>4712548.716145833</v>
      </c>
      <c r="Q222" s="7">
        <f t="shared" si="58"/>
        <v>5489242.622395833</v>
      </c>
      <c r="R222" s="7">
        <f t="shared" si="58"/>
        <v>6331103.1953125</v>
      </c>
      <c r="S222" s="7">
        <f t="shared" si="58"/>
        <v>7238130.434895833</v>
      </c>
      <c r="T222" s="7">
        <f t="shared" si="58"/>
        <v>8210324.341145834</v>
      </c>
      <c r="U222" s="7">
        <f t="shared" si="58"/>
        <v>9247684.9140625</v>
      </c>
      <c r="V222" s="7">
        <f t="shared" si="58"/>
        <v>10350212.153645834</v>
      </c>
      <c r="W222" s="7">
        <f t="shared" si="58"/>
        <v>11517906.059895834</v>
      </c>
      <c r="X222" s="7">
        <f t="shared" si="58"/>
        <v>12750766.632812498</v>
      </c>
      <c r="Y222" s="7">
        <f t="shared" si="58"/>
        <v>14048793.872395832</v>
      </c>
      <c r="Z222" s="7">
        <f t="shared" si="58"/>
        <v>15412115.278645832</v>
      </c>
      <c r="AA222" s="7">
        <f t="shared" si="58"/>
        <v>16841024.1015625</v>
      </c>
      <c r="AB222" s="7">
        <f t="shared" si="58"/>
        <v>18335941.091145828</v>
      </c>
      <c r="AC222" s="7">
        <f t="shared" si="58"/>
        <v>19897299.747395832</v>
      </c>
      <c r="AD222" s="7">
        <f t="shared" si="58"/>
        <v>21525100.0703125</v>
      </c>
      <c r="AE222" s="7">
        <f t="shared" si="58"/>
        <v>23219342.059895832</v>
      </c>
      <c r="AF222" s="7">
        <f t="shared" si="58"/>
        <v>24980025.716145832</v>
      </c>
      <c r="AG222" s="7">
        <f t="shared" si="58"/>
        <v>26807151.0390625</v>
      </c>
      <c r="AH222" s="7">
        <f t="shared" si="58"/>
        <v>28700718.028645832</v>
      </c>
      <c r="AI222" s="7">
        <f t="shared" si="58"/>
        <v>30660726.684895832</v>
      </c>
      <c r="AJ222" s="7">
        <f t="shared" si="58"/>
        <v>32687177.007812504</v>
      </c>
      <c r="AK222" s="7">
        <f t="shared" si="58"/>
        <v>34780068.997395836</v>
      </c>
    </row>
  </sheetData>
  <pageMargins left="0.7" right="0.7" top="0.75" bottom="0.75" header="0.3" footer="0.3"/>
  <ignoredErrors>
    <ignoredError sqref="R134:AK134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Ramp</vt:lpstr>
      <vt:lpstr>Hiring Rate comparison</vt:lpstr>
      <vt:lpstr>Churn Rate Comparison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Skok</dc:creator>
  <cp:lastModifiedBy>Microsoft Office User</cp:lastModifiedBy>
  <dcterms:created xsi:type="dcterms:W3CDTF">2010-09-24T00:47:27Z</dcterms:created>
  <dcterms:modified xsi:type="dcterms:W3CDTF">2016-01-24T21:03:28Z</dcterms:modified>
</cp:coreProperties>
</file>